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laure\Dropbox\Models\"/>
    </mc:Choice>
  </mc:AlternateContent>
  <xr:revisionPtr revIDLastSave="0" documentId="13_ncr:1_{6208BBB8-AFFF-4676-8732-91D49A3A8C1D}" xr6:coauthVersionLast="34" xr6:coauthVersionMax="34" xr10:uidLastSave="{00000000-0000-0000-0000-000000000000}"/>
  <bookViews>
    <workbookView xWindow="0" yWindow="0" windowWidth="21570" windowHeight="8310" xr2:uid="{9F13B54F-343F-432E-87CF-1D8156E78D1B}"/>
  </bookViews>
  <sheets>
    <sheet name="Main" sheetId="1" r:id="rId1"/>
    <sheet name="Calc1" sheetId="2" r:id="rId2"/>
    <sheet name="Calc2" sheetId="4" r:id="rId3"/>
    <sheet name="Documentation" sheetId="6" r:id="rId4"/>
    <sheet name="ChartData" sheetId="7" state="hidden" r:id="rId5"/>
    <sheet name="Messages" sheetId="5" state="hidden" r:id="rId6"/>
  </sheets>
  <definedNames>
    <definedName name="age">Main!$E$12</definedName>
    <definedName name="assets">Main!$E$21</definedName>
    <definedName name="assets_death">Calc1!$D$10</definedName>
    <definedName name="budget">Main!$E$18</definedName>
    <definedName name="funded">Calc1!$F$8</definedName>
    <definedName name="funded_guar">Calc1!$D$8</definedName>
    <definedName name="funded_non">Calc1!$E$8</definedName>
    <definedName name="funded_ratio">Calc1!$F$7</definedName>
    <definedName name="funded_ratio_guar">Calc1!$D$7</definedName>
    <definedName name="funded_ratio_non">Calc1!$E$7</definedName>
    <definedName name="gender">Main!$E$13</definedName>
    <definedName name="inflation">Main!$E$43</definedName>
    <definedName name="is1_age">Main!$E$30</definedName>
    <definedName name="is1_benefit">Main!$E$31</definedName>
    <definedName name="is1_guar">Main!$E$33</definedName>
    <definedName name="is1_inflation">Main!$E$32</definedName>
    <definedName name="is1_name">Main!$E$29</definedName>
    <definedName name="is2_age">Main!$E$36</definedName>
    <definedName name="is2_benefit">Main!$E$37</definedName>
    <definedName name="is2_guar">Main!$E$39</definedName>
    <definedName name="is2_inflation">Main!$E$38</definedName>
    <definedName name="is2_name">Main!$E$35</definedName>
    <definedName name="is3_age">Main!$K$30</definedName>
    <definedName name="is3_benefit">Main!$K$31</definedName>
    <definedName name="is3_guar">Main!$K$33</definedName>
    <definedName name="is3_inflation">Main!$K$32</definedName>
    <definedName name="is3_name">Main!$K$29</definedName>
    <definedName name="is4_age">Main!$K$36</definedName>
    <definedName name="is4_benefit">Main!$K$37</definedName>
    <definedName name="is4_guar">Main!$K$39</definedName>
    <definedName name="is4_inflation">Main!$K$38</definedName>
    <definedName name="is4_name">Main!$K$35</definedName>
    <definedName name="life_exp">Main!$E$44</definedName>
    <definedName name="_xlnm.Print_Area" localSheetId="3">Documentation!$A$1:$C$20</definedName>
    <definedName name="_xlnm.Print_Area" localSheetId="0">Main!$A$1:$O$126</definedName>
    <definedName name="retirement_age">Main!$E$17</definedName>
    <definedName name="return">Main!$E$42</definedName>
    <definedName name="run_out_age">Calc1!$D$11</definedName>
    <definedName name="savings">Main!$E$22</definedName>
    <definedName name="ss_age">Main!$E$25</definedName>
    <definedName name="ss_benefit">Main!$E$26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7" l="1"/>
  <c r="C3" i="7"/>
  <c r="F3" i="7" l="1"/>
  <c r="B36" i="5"/>
  <c r="E84" i="1"/>
  <c r="B5" i="7"/>
  <c r="T5" i="4"/>
  <c r="S5" i="4"/>
  <c r="R5" i="4"/>
  <c r="Q5" i="4"/>
  <c r="T5" i="2"/>
  <c r="S5" i="2"/>
  <c r="R5" i="2"/>
  <c r="Q5" i="2"/>
  <c r="B6" i="7" l="1"/>
  <c r="E55" i="1"/>
  <c r="D15" i="4"/>
  <c r="AF15" i="4" s="1"/>
  <c r="B15" i="4"/>
  <c r="S15" i="4" s="1"/>
  <c r="AS14" i="4"/>
  <c r="AP14" i="4"/>
  <c r="AK14" i="4"/>
  <c r="AJ14" i="4"/>
  <c r="T14" i="4"/>
  <c r="AW14" i="4" s="1"/>
  <c r="S14" i="4"/>
  <c r="R14" i="4"/>
  <c r="AM14" i="4" s="1"/>
  <c r="Q14" i="4"/>
  <c r="AT14" i="4" s="1"/>
  <c r="AW5" i="4"/>
  <c r="AV5" i="4"/>
  <c r="AU5" i="4"/>
  <c r="AT5" i="4"/>
  <c r="AW5" i="2"/>
  <c r="AV5" i="2"/>
  <c r="AU5" i="2"/>
  <c r="AT5" i="2"/>
  <c r="T14" i="2"/>
  <c r="AW14" i="2" s="1"/>
  <c r="S14" i="2"/>
  <c r="AN14" i="2" s="1"/>
  <c r="R14" i="2"/>
  <c r="AM14" i="2" s="1"/>
  <c r="Q14" i="2"/>
  <c r="AT14" i="2" s="1"/>
  <c r="D15" i="2"/>
  <c r="AF15" i="2" s="1"/>
  <c r="B15" i="2"/>
  <c r="B16" i="2" s="1"/>
  <c r="N16" i="2" s="1"/>
  <c r="AS14" i="2"/>
  <c r="AP14" i="2"/>
  <c r="AK14" i="2"/>
  <c r="AJ14" i="2"/>
  <c r="B7" i="7" l="1"/>
  <c r="P15" i="4"/>
  <c r="W15" i="4" s="1"/>
  <c r="AL14" i="4"/>
  <c r="AU14" i="4"/>
  <c r="R15" i="4"/>
  <c r="AC15" i="4"/>
  <c r="F15" i="4"/>
  <c r="T15" i="4"/>
  <c r="X15" i="4" s="1"/>
  <c r="Q15" i="4"/>
  <c r="B16" i="4"/>
  <c r="F16" i="4" s="1"/>
  <c r="AN14" i="4"/>
  <c r="AV14" i="4"/>
  <c r="AO14" i="4"/>
  <c r="N15" i="4"/>
  <c r="S16" i="2"/>
  <c r="F16" i="2"/>
  <c r="P15" i="2"/>
  <c r="T15" i="2"/>
  <c r="S15" i="2"/>
  <c r="R16" i="2"/>
  <c r="AC16" i="2"/>
  <c r="P16" i="2"/>
  <c r="Q15" i="2"/>
  <c r="T16" i="2"/>
  <c r="N15" i="2"/>
  <c r="Q16" i="2"/>
  <c r="R15" i="2"/>
  <c r="AC15" i="2"/>
  <c r="AO14" i="2"/>
  <c r="AV14" i="2"/>
  <c r="F15" i="2"/>
  <c r="AU14" i="2"/>
  <c r="AL14" i="2"/>
  <c r="B17" i="2"/>
  <c r="F17" i="2" s="1"/>
  <c r="X15" i="2" l="1"/>
  <c r="X16" i="2"/>
  <c r="W16" i="2"/>
  <c r="W15" i="2"/>
  <c r="B8" i="7"/>
  <c r="B17" i="4"/>
  <c r="Q17" i="4" s="1"/>
  <c r="V15" i="4"/>
  <c r="Z15" i="4" s="1"/>
  <c r="Q16" i="4"/>
  <c r="N16" i="4"/>
  <c r="S16" i="4"/>
  <c r="X16" i="4" s="1"/>
  <c r="R16" i="4"/>
  <c r="P16" i="4"/>
  <c r="T16" i="4"/>
  <c r="AC16" i="4"/>
  <c r="AA15" i="4"/>
  <c r="G15" i="4" s="1"/>
  <c r="B18" i="4"/>
  <c r="R17" i="4"/>
  <c r="V16" i="2"/>
  <c r="V15" i="2"/>
  <c r="AA15" i="2" s="1"/>
  <c r="T17" i="2"/>
  <c r="P17" i="2"/>
  <c r="S17" i="2"/>
  <c r="AC17" i="2"/>
  <c r="N17" i="2"/>
  <c r="R17" i="2"/>
  <c r="Q17" i="2"/>
  <c r="B18" i="2"/>
  <c r="F18" i="2" s="1"/>
  <c r="W16" i="4" l="1"/>
  <c r="W17" i="2"/>
  <c r="S17" i="4"/>
  <c r="F17" i="4"/>
  <c r="P17" i="4"/>
  <c r="W17" i="4" s="1"/>
  <c r="X17" i="2"/>
  <c r="AC17" i="4"/>
  <c r="B9" i="7"/>
  <c r="N17" i="4"/>
  <c r="T17" i="4"/>
  <c r="V16" i="4"/>
  <c r="AA16" i="4" s="1"/>
  <c r="G16" i="4" s="1"/>
  <c r="B19" i="4"/>
  <c r="AC18" i="4"/>
  <c r="T18" i="4"/>
  <c r="P18" i="4"/>
  <c r="S18" i="4"/>
  <c r="N18" i="4"/>
  <c r="R18" i="4"/>
  <c r="Q18" i="4"/>
  <c r="F18" i="4"/>
  <c r="Z15" i="2"/>
  <c r="V17" i="2"/>
  <c r="Z17" i="2" s="1"/>
  <c r="AA16" i="2"/>
  <c r="Z16" i="2"/>
  <c r="S18" i="2"/>
  <c r="AC18" i="2"/>
  <c r="R18" i="2"/>
  <c r="N18" i="2"/>
  <c r="T18" i="2"/>
  <c r="Q18" i="2"/>
  <c r="P18" i="2"/>
  <c r="B19" i="2"/>
  <c r="F19" i="2" s="1"/>
  <c r="V17" i="4" l="1"/>
  <c r="AA17" i="4" s="1"/>
  <c r="G17" i="4" s="1"/>
  <c r="X18" i="4"/>
  <c r="W18" i="2"/>
  <c r="W18" i="4"/>
  <c r="X18" i="2"/>
  <c r="X17" i="4"/>
  <c r="B10" i="7"/>
  <c r="Z16" i="4"/>
  <c r="Z17" i="4"/>
  <c r="S19" i="4"/>
  <c r="N19" i="4"/>
  <c r="R19" i="4"/>
  <c r="Q19" i="4"/>
  <c r="F19" i="4"/>
  <c r="B20" i="4"/>
  <c r="AC19" i="4"/>
  <c r="P19" i="4"/>
  <c r="T19" i="4"/>
  <c r="V18" i="4"/>
  <c r="AA18" i="4" s="1"/>
  <c r="G18" i="4" s="1"/>
  <c r="AA17" i="2"/>
  <c r="V18" i="2"/>
  <c r="AA18" i="2" s="1"/>
  <c r="AC19" i="2"/>
  <c r="R19" i="2"/>
  <c r="N19" i="2"/>
  <c r="Q19" i="2"/>
  <c r="T19" i="2"/>
  <c r="P19" i="2"/>
  <c r="S19" i="2"/>
  <c r="B20" i="2"/>
  <c r="F20" i="2" s="1"/>
  <c r="W19" i="4" l="1"/>
  <c r="X19" i="2"/>
  <c r="W19" i="2"/>
  <c r="X19" i="4"/>
  <c r="B11" i="7"/>
  <c r="R20" i="4"/>
  <c r="Q20" i="4"/>
  <c r="F20" i="4"/>
  <c r="B21" i="4"/>
  <c r="AC20" i="4"/>
  <c r="P20" i="4"/>
  <c r="N20" i="4"/>
  <c r="T20" i="4"/>
  <c r="S20" i="4"/>
  <c r="Z18" i="4"/>
  <c r="V19" i="4"/>
  <c r="Z19" i="4" s="1"/>
  <c r="Z18" i="2"/>
  <c r="V19" i="2"/>
  <c r="AA19" i="2" s="1"/>
  <c r="N20" i="2"/>
  <c r="Q20" i="2"/>
  <c r="T20" i="2"/>
  <c r="P20" i="2"/>
  <c r="AC20" i="2"/>
  <c r="S20" i="2"/>
  <c r="R20" i="2"/>
  <c r="B21" i="2"/>
  <c r="F21" i="2" s="1"/>
  <c r="W20" i="4" l="1"/>
  <c r="X20" i="2"/>
  <c r="W20" i="2"/>
  <c r="X20" i="4"/>
  <c r="B12" i="7"/>
  <c r="AA19" i="4"/>
  <c r="G19" i="4" s="1"/>
  <c r="V20" i="4"/>
  <c r="Z20" i="4" s="1"/>
  <c r="Q21" i="4"/>
  <c r="F21" i="4"/>
  <c r="B22" i="4"/>
  <c r="AC21" i="4"/>
  <c r="T21" i="4"/>
  <c r="P21" i="4"/>
  <c r="N21" i="4"/>
  <c r="S21" i="4"/>
  <c r="R21" i="4"/>
  <c r="Z19" i="2"/>
  <c r="V20" i="2"/>
  <c r="AA20" i="2" s="1"/>
  <c r="T21" i="2"/>
  <c r="P21" i="2"/>
  <c r="AC21" i="2"/>
  <c r="S21" i="2"/>
  <c r="R21" i="2"/>
  <c r="Q21" i="2"/>
  <c r="N21" i="2"/>
  <c r="B22" i="2"/>
  <c r="F22" i="2" s="1"/>
  <c r="X21" i="4" l="1"/>
  <c r="X21" i="2"/>
  <c r="W21" i="2"/>
  <c r="W21" i="4"/>
  <c r="B13" i="7"/>
  <c r="AA20" i="4"/>
  <c r="G20" i="4" s="1"/>
  <c r="V21" i="4"/>
  <c r="Z21" i="4" s="1"/>
  <c r="B23" i="4"/>
  <c r="AC22" i="4"/>
  <c r="T22" i="4"/>
  <c r="P22" i="4"/>
  <c r="S22" i="4"/>
  <c r="X22" i="4" s="1"/>
  <c r="N22" i="4"/>
  <c r="R22" i="4"/>
  <c r="F22" i="4"/>
  <c r="Q22" i="4"/>
  <c r="Z20" i="2"/>
  <c r="V21" i="2"/>
  <c r="Z21" i="2" s="1"/>
  <c r="S22" i="2"/>
  <c r="AC22" i="2"/>
  <c r="R22" i="2"/>
  <c r="N22" i="2"/>
  <c r="Q22" i="2"/>
  <c r="T22" i="2"/>
  <c r="P22" i="2"/>
  <c r="B23" i="2"/>
  <c r="F23" i="2" s="1"/>
  <c r="X22" i="2" l="1"/>
  <c r="W22" i="4"/>
  <c r="W22" i="2"/>
  <c r="AA21" i="4"/>
  <c r="G21" i="4" s="1"/>
  <c r="B14" i="7"/>
  <c r="V22" i="4"/>
  <c r="Z22" i="4" s="1"/>
  <c r="B24" i="4"/>
  <c r="S23" i="4"/>
  <c r="X23" i="4" s="1"/>
  <c r="N23" i="4"/>
  <c r="R23" i="4"/>
  <c r="T23" i="4"/>
  <c r="Q23" i="4"/>
  <c r="F23" i="4"/>
  <c r="AC23" i="4"/>
  <c r="P23" i="4"/>
  <c r="V22" i="2"/>
  <c r="AA22" i="2" s="1"/>
  <c r="AA21" i="2"/>
  <c r="AC23" i="2"/>
  <c r="R23" i="2"/>
  <c r="N23" i="2"/>
  <c r="Q23" i="2"/>
  <c r="P23" i="2"/>
  <c r="T23" i="2"/>
  <c r="S23" i="2"/>
  <c r="X23" i="2" s="1"/>
  <c r="B24" i="2"/>
  <c r="F24" i="2" s="1"/>
  <c r="W23" i="4" l="1"/>
  <c r="W23" i="2"/>
  <c r="B15" i="7"/>
  <c r="AA22" i="4"/>
  <c r="G22" i="4" s="1"/>
  <c r="V23" i="4"/>
  <c r="AA23" i="4" s="1"/>
  <c r="G23" i="4" s="1"/>
  <c r="S24" i="4"/>
  <c r="N24" i="4"/>
  <c r="R24" i="4"/>
  <c r="Q24" i="4"/>
  <c r="F24" i="4"/>
  <c r="T24" i="4"/>
  <c r="B25" i="4"/>
  <c r="P24" i="4"/>
  <c r="AC24" i="4"/>
  <c r="Z22" i="2"/>
  <c r="V23" i="2"/>
  <c r="AA23" i="2" s="1"/>
  <c r="N24" i="2"/>
  <c r="Q24" i="2"/>
  <c r="T24" i="2"/>
  <c r="P24" i="2"/>
  <c r="S24" i="2"/>
  <c r="AC24" i="2"/>
  <c r="R24" i="2"/>
  <c r="B25" i="2"/>
  <c r="F25" i="2" s="1"/>
  <c r="X24" i="2" l="1"/>
  <c r="Z23" i="4"/>
  <c r="W24" i="2"/>
  <c r="X24" i="4"/>
  <c r="W24" i="4"/>
  <c r="B16" i="7"/>
  <c r="R25" i="4"/>
  <c r="Q25" i="4"/>
  <c r="F25" i="4"/>
  <c r="B26" i="4"/>
  <c r="AC25" i="4"/>
  <c r="T25" i="4"/>
  <c r="P25" i="4"/>
  <c r="S25" i="4"/>
  <c r="N25" i="4"/>
  <c r="V24" i="4"/>
  <c r="Z24" i="4" s="1"/>
  <c r="V24" i="2"/>
  <c r="AA24" i="2" s="1"/>
  <c r="Z23" i="2"/>
  <c r="T25" i="2"/>
  <c r="P25" i="2"/>
  <c r="S25" i="2"/>
  <c r="AC25" i="2"/>
  <c r="R25" i="2"/>
  <c r="N25" i="2"/>
  <c r="Q25" i="2"/>
  <c r="B26" i="2"/>
  <c r="F26" i="2" s="1"/>
  <c r="W25" i="2" l="1"/>
  <c r="X25" i="4"/>
  <c r="X25" i="2"/>
  <c r="W25" i="4"/>
  <c r="B17" i="7"/>
  <c r="AA24" i="4"/>
  <c r="G24" i="4" s="1"/>
  <c r="Q26" i="4"/>
  <c r="F26" i="4"/>
  <c r="B27" i="4"/>
  <c r="AC26" i="4"/>
  <c r="T26" i="4"/>
  <c r="P26" i="4"/>
  <c r="S26" i="4"/>
  <c r="N26" i="4"/>
  <c r="R26" i="4"/>
  <c r="V25" i="4"/>
  <c r="AA25" i="4" s="1"/>
  <c r="G25" i="4" s="1"/>
  <c r="Z24" i="2"/>
  <c r="V25" i="2"/>
  <c r="Z25" i="2" s="1"/>
  <c r="S26" i="2"/>
  <c r="N26" i="2"/>
  <c r="AC26" i="2"/>
  <c r="R26" i="2"/>
  <c r="Q26" i="2"/>
  <c r="P26" i="2"/>
  <c r="T26" i="2"/>
  <c r="B27" i="2"/>
  <c r="F27" i="2" s="1"/>
  <c r="X26" i="2" l="1"/>
  <c r="X26" i="4"/>
  <c r="W26" i="2"/>
  <c r="W26" i="4"/>
  <c r="B18" i="7"/>
  <c r="Z25" i="4"/>
  <c r="V26" i="4"/>
  <c r="Z26" i="4" s="1"/>
  <c r="B28" i="4"/>
  <c r="AC27" i="4"/>
  <c r="T27" i="4"/>
  <c r="P27" i="4"/>
  <c r="S27" i="4"/>
  <c r="N27" i="4"/>
  <c r="R27" i="4"/>
  <c r="F27" i="4"/>
  <c r="Q27" i="4"/>
  <c r="AA25" i="2"/>
  <c r="V26" i="2"/>
  <c r="AA26" i="2" s="1"/>
  <c r="AC27" i="2"/>
  <c r="R27" i="2"/>
  <c r="N27" i="2"/>
  <c r="Q27" i="2"/>
  <c r="T27" i="2"/>
  <c r="S27" i="2"/>
  <c r="X27" i="2" s="1"/>
  <c r="P27" i="2"/>
  <c r="B28" i="2"/>
  <c r="F28" i="2" s="1"/>
  <c r="AA26" i="4" l="1"/>
  <c r="G26" i="4" s="1"/>
  <c r="W27" i="2"/>
  <c r="X27" i="4"/>
  <c r="W27" i="4"/>
  <c r="B19" i="7"/>
  <c r="S28" i="4"/>
  <c r="N28" i="4"/>
  <c r="R28" i="4"/>
  <c r="Q28" i="4"/>
  <c r="F28" i="4"/>
  <c r="B29" i="4"/>
  <c r="P28" i="4"/>
  <c r="AC28" i="4"/>
  <c r="T28" i="4"/>
  <c r="V27" i="4"/>
  <c r="AA27" i="4" s="1"/>
  <c r="G27" i="4" s="1"/>
  <c r="Z26" i="2"/>
  <c r="V27" i="2"/>
  <c r="Z27" i="2" s="1"/>
  <c r="N28" i="2"/>
  <c r="Q28" i="2"/>
  <c r="T28" i="2"/>
  <c r="P28" i="2"/>
  <c r="S28" i="2"/>
  <c r="R28" i="2"/>
  <c r="AC28" i="2"/>
  <c r="B29" i="2"/>
  <c r="F29" i="2" s="1"/>
  <c r="X28" i="2" l="1"/>
  <c r="W28" i="2"/>
  <c r="W28" i="4"/>
  <c r="X28" i="4"/>
  <c r="B20" i="7"/>
  <c r="Z27" i="4"/>
  <c r="V28" i="4"/>
  <c r="Z28" i="4" s="1"/>
  <c r="R29" i="4"/>
  <c r="Q29" i="4"/>
  <c r="F29" i="4"/>
  <c r="B30" i="4"/>
  <c r="AC29" i="4"/>
  <c r="T29" i="4"/>
  <c r="P29" i="4"/>
  <c r="S29" i="4"/>
  <c r="X29" i="4" s="1"/>
  <c r="N29" i="4"/>
  <c r="V28" i="2"/>
  <c r="AA28" i="2" s="1"/>
  <c r="AA27" i="2"/>
  <c r="T29" i="2"/>
  <c r="P29" i="2"/>
  <c r="AC29" i="2"/>
  <c r="S29" i="2"/>
  <c r="N29" i="2"/>
  <c r="R29" i="2"/>
  <c r="Q29" i="2"/>
  <c r="B30" i="2"/>
  <c r="F30" i="2" s="1"/>
  <c r="X29" i="2" l="1"/>
  <c r="W29" i="4"/>
  <c r="W29" i="2"/>
  <c r="AA28" i="4"/>
  <c r="G28" i="4" s="1"/>
  <c r="B21" i="7"/>
  <c r="V29" i="4"/>
  <c r="Z29" i="4" s="1"/>
  <c r="Q30" i="4"/>
  <c r="F30" i="4"/>
  <c r="B31" i="4"/>
  <c r="AC30" i="4"/>
  <c r="T30" i="4"/>
  <c r="P30" i="4"/>
  <c r="S30" i="4"/>
  <c r="N30" i="4"/>
  <c r="R30" i="4"/>
  <c r="Z28" i="2"/>
  <c r="V29" i="2"/>
  <c r="AA29" i="2" s="1"/>
  <c r="S30" i="2"/>
  <c r="AC30" i="2"/>
  <c r="R30" i="2"/>
  <c r="N30" i="2"/>
  <c r="Q30" i="2"/>
  <c r="T30" i="2"/>
  <c r="P30" i="2"/>
  <c r="B31" i="2"/>
  <c r="F31" i="2" s="1"/>
  <c r="W30" i="2" l="1"/>
  <c r="W30" i="4"/>
  <c r="X30" i="2"/>
  <c r="X30" i="4"/>
  <c r="B22" i="7"/>
  <c r="AA29" i="4"/>
  <c r="G29" i="4" s="1"/>
  <c r="V30" i="4"/>
  <c r="AA30" i="4" s="1"/>
  <c r="G30" i="4" s="1"/>
  <c r="B32" i="4"/>
  <c r="AC31" i="4"/>
  <c r="T31" i="4"/>
  <c r="P31" i="4"/>
  <c r="S31" i="4"/>
  <c r="N31" i="4"/>
  <c r="R31" i="4"/>
  <c r="Q31" i="4"/>
  <c r="F31" i="4"/>
  <c r="Z29" i="2"/>
  <c r="V30" i="2"/>
  <c r="AA30" i="2" s="1"/>
  <c r="AC31" i="2"/>
  <c r="R31" i="2"/>
  <c r="N31" i="2"/>
  <c r="Q31" i="2"/>
  <c r="P31" i="2"/>
  <c r="S31" i="2"/>
  <c r="X31" i="2" s="1"/>
  <c r="T31" i="2"/>
  <c r="B32" i="2"/>
  <c r="F32" i="2" s="1"/>
  <c r="X31" i="4" l="1"/>
  <c r="W31" i="2"/>
  <c r="W31" i="4"/>
  <c r="B23" i="7"/>
  <c r="V31" i="4"/>
  <c r="Z31" i="4" s="1"/>
  <c r="Z30" i="4"/>
  <c r="S32" i="4"/>
  <c r="N32" i="4"/>
  <c r="R32" i="4"/>
  <c r="Q32" i="4"/>
  <c r="F32" i="4"/>
  <c r="AC32" i="4"/>
  <c r="T32" i="4"/>
  <c r="B33" i="4"/>
  <c r="P32" i="4"/>
  <c r="V31" i="2"/>
  <c r="Z31" i="2" s="1"/>
  <c r="Z30" i="2"/>
  <c r="N32" i="2"/>
  <c r="Q32" i="2"/>
  <c r="T32" i="2"/>
  <c r="P32" i="2"/>
  <c r="AC32" i="2"/>
  <c r="S32" i="2"/>
  <c r="R32" i="2"/>
  <c r="B33" i="2"/>
  <c r="F33" i="2" s="1"/>
  <c r="X32" i="2" l="1"/>
  <c r="W32" i="2"/>
  <c r="W32" i="4"/>
  <c r="X32" i="4"/>
  <c r="B24" i="7"/>
  <c r="AA31" i="4"/>
  <c r="G31" i="4" s="1"/>
  <c r="R33" i="4"/>
  <c r="Q33" i="4"/>
  <c r="F33" i="4"/>
  <c r="B34" i="4"/>
  <c r="AC33" i="4"/>
  <c r="T33" i="4"/>
  <c r="P33" i="4"/>
  <c r="S33" i="4"/>
  <c r="N33" i="4"/>
  <c r="V32" i="4"/>
  <c r="Z32" i="4" s="1"/>
  <c r="V32" i="2"/>
  <c r="AA32" i="2" s="1"/>
  <c r="AA31" i="2"/>
  <c r="T33" i="2"/>
  <c r="P33" i="2"/>
  <c r="S33" i="2"/>
  <c r="AC33" i="2"/>
  <c r="N33" i="2"/>
  <c r="Q33" i="2"/>
  <c r="R33" i="2"/>
  <c r="B34" i="2"/>
  <c r="F34" i="2" s="1"/>
  <c r="X33" i="2" l="1"/>
  <c r="X33" i="4"/>
  <c r="W33" i="4"/>
  <c r="W33" i="2"/>
  <c r="B25" i="7"/>
  <c r="AA32" i="4"/>
  <c r="G32" i="4" s="1"/>
  <c r="V33" i="4"/>
  <c r="Z33" i="4" s="1"/>
  <c r="Q34" i="4"/>
  <c r="F34" i="4"/>
  <c r="B35" i="4"/>
  <c r="AC34" i="4"/>
  <c r="T34" i="4"/>
  <c r="P34" i="4"/>
  <c r="S34" i="4"/>
  <c r="N34" i="4"/>
  <c r="R34" i="4"/>
  <c r="Z32" i="2"/>
  <c r="V33" i="2"/>
  <c r="AA33" i="2" s="1"/>
  <c r="S34" i="2"/>
  <c r="N34" i="2"/>
  <c r="AC34" i="2"/>
  <c r="R34" i="2"/>
  <c r="T34" i="2"/>
  <c r="Q34" i="2"/>
  <c r="P34" i="2"/>
  <c r="B35" i="2"/>
  <c r="F35" i="2" s="1"/>
  <c r="W34" i="2" l="1"/>
  <c r="W34" i="4"/>
  <c r="X34" i="2"/>
  <c r="X34" i="4"/>
  <c r="B26" i="7"/>
  <c r="AA33" i="4"/>
  <c r="G33" i="4" s="1"/>
  <c r="V34" i="4"/>
  <c r="AA34" i="4" s="1"/>
  <c r="G34" i="4" s="1"/>
  <c r="B36" i="4"/>
  <c r="AC35" i="4"/>
  <c r="T35" i="4"/>
  <c r="P35" i="4"/>
  <c r="S35" i="4"/>
  <c r="N35" i="4"/>
  <c r="R35" i="4"/>
  <c r="Q35" i="4"/>
  <c r="F35" i="4"/>
  <c r="Z33" i="2"/>
  <c r="V34" i="2"/>
  <c r="AA34" i="2" s="1"/>
  <c r="AC35" i="2"/>
  <c r="R35" i="2"/>
  <c r="N35" i="2"/>
  <c r="Q35" i="2"/>
  <c r="T35" i="2"/>
  <c r="P35" i="2"/>
  <c r="S35" i="2"/>
  <c r="B36" i="2"/>
  <c r="F36" i="2" s="1"/>
  <c r="X35" i="2" l="1"/>
  <c r="W35" i="2"/>
  <c r="X35" i="4"/>
  <c r="W35" i="4"/>
  <c r="B27" i="7"/>
  <c r="Z34" i="4"/>
  <c r="V35" i="4"/>
  <c r="AA35" i="4" s="1"/>
  <c r="G35" i="4" s="1"/>
  <c r="S36" i="4"/>
  <c r="N36" i="4"/>
  <c r="R36" i="4"/>
  <c r="Q36" i="4"/>
  <c r="F36" i="4"/>
  <c r="AC36" i="4"/>
  <c r="T36" i="4"/>
  <c r="B37" i="4"/>
  <c r="P36" i="4"/>
  <c r="Z34" i="2"/>
  <c r="V35" i="2"/>
  <c r="Z35" i="2" s="1"/>
  <c r="N36" i="2"/>
  <c r="Q36" i="2"/>
  <c r="T36" i="2"/>
  <c r="P36" i="2"/>
  <c r="AC36" i="2"/>
  <c r="S36" i="2"/>
  <c r="R36" i="2"/>
  <c r="B37" i="2"/>
  <c r="F37" i="2" s="1"/>
  <c r="W36" i="4" l="1"/>
  <c r="X36" i="2"/>
  <c r="W36" i="2"/>
  <c r="X36" i="4"/>
  <c r="B28" i="7"/>
  <c r="V36" i="4"/>
  <c r="AA36" i="4" s="1"/>
  <c r="G36" i="4" s="1"/>
  <c r="Z35" i="4"/>
  <c r="R37" i="4"/>
  <c r="Q37" i="4"/>
  <c r="F37" i="4"/>
  <c r="B38" i="4"/>
  <c r="AC37" i="4"/>
  <c r="T37" i="4"/>
  <c r="P37" i="4"/>
  <c r="N37" i="4"/>
  <c r="S37" i="4"/>
  <c r="V36" i="2"/>
  <c r="Z36" i="2" s="1"/>
  <c r="AA35" i="2"/>
  <c r="T37" i="2"/>
  <c r="P37" i="2"/>
  <c r="AC37" i="2"/>
  <c r="S37" i="2"/>
  <c r="R37" i="2"/>
  <c r="Q37" i="2"/>
  <c r="N37" i="2"/>
  <c r="B38" i="2"/>
  <c r="F38" i="2" s="1"/>
  <c r="X37" i="4" l="1"/>
  <c r="X37" i="2"/>
  <c r="W37" i="4"/>
  <c r="W37" i="2"/>
  <c r="B29" i="7"/>
  <c r="Q38" i="4"/>
  <c r="F38" i="4"/>
  <c r="B39" i="4"/>
  <c r="AC38" i="4"/>
  <c r="T38" i="4"/>
  <c r="P38" i="4"/>
  <c r="S38" i="4"/>
  <c r="N38" i="4"/>
  <c r="R38" i="4"/>
  <c r="Z36" i="4"/>
  <c r="V37" i="4"/>
  <c r="AA37" i="4" s="1"/>
  <c r="G37" i="4" s="1"/>
  <c r="AA36" i="2"/>
  <c r="V37" i="2"/>
  <c r="Z37" i="2" s="1"/>
  <c r="S38" i="2"/>
  <c r="AC38" i="2"/>
  <c r="R38" i="2"/>
  <c r="N38" i="2"/>
  <c r="T38" i="2"/>
  <c r="Q38" i="2"/>
  <c r="P38" i="2"/>
  <c r="B39" i="2"/>
  <c r="F39" i="2" s="1"/>
  <c r="X38" i="4" l="1"/>
  <c r="W38" i="2"/>
  <c r="X38" i="2"/>
  <c r="W38" i="4"/>
  <c r="B30" i="7"/>
  <c r="Z37" i="4"/>
  <c r="R39" i="4"/>
  <c r="AC39" i="4"/>
  <c r="S39" i="4"/>
  <c r="Q39" i="4"/>
  <c r="B40" i="4"/>
  <c r="P39" i="4"/>
  <c r="T39" i="4"/>
  <c r="N39" i="4"/>
  <c r="F39" i="4"/>
  <c r="V38" i="4"/>
  <c r="AA38" i="4" s="1"/>
  <c r="G38" i="4" s="1"/>
  <c r="V38" i="2"/>
  <c r="AA38" i="2" s="1"/>
  <c r="AA37" i="2"/>
  <c r="AC39" i="2"/>
  <c r="R39" i="2"/>
  <c r="T39" i="2"/>
  <c r="N39" i="2"/>
  <c r="Q39" i="2"/>
  <c r="P39" i="2"/>
  <c r="S39" i="2"/>
  <c r="X39" i="2" s="1"/>
  <c r="B40" i="2"/>
  <c r="F40" i="2" s="1"/>
  <c r="W39" i="2" l="1"/>
  <c r="W39" i="4"/>
  <c r="X39" i="4"/>
  <c r="B31" i="7"/>
  <c r="Z38" i="4"/>
  <c r="V39" i="4"/>
  <c r="AA39" i="4" s="1"/>
  <c r="G39" i="4" s="1"/>
  <c r="Q40" i="4"/>
  <c r="F40" i="4"/>
  <c r="B41" i="4"/>
  <c r="T40" i="4"/>
  <c r="N40" i="4"/>
  <c r="AC40" i="4"/>
  <c r="S40" i="4"/>
  <c r="R40" i="4"/>
  <c r="P40" i="4"/>
  <c r="V39" i="2"/>
  <c r="AA39" i="2" s="1"/>
  <c r="Z38" i="2"/>
  <c r="N40" i="2"/>
  <c r="Q40" i="2"/>
  <c r="T40" i="2"/>
  <c r="P40" i="2"/>
  <c r="AC40" i="2"/>
  <c r="S40" i="2"/>
  <c r="R40" i="2"/>
  <c r="B41" i="2"/>
  <c r="F41" i="2" s="1"/>
  <c r="X40" i="2" l="1"/>
  <c r="W40" i="4"/>
  <c r="W40" i="2"/>
  <c r="X40" i="4"/>
  <c r="B32" i="7"/>
  <c r="B42" i="4"/>
  <c r="AC41" i="4"/>
  <c r="T41" i="4"/>
  <c r="P41" i="4"/>
  <c r="S41" i="4"/>
  <c r="N41" i="4"/>
  <c r="R41" i="4"/>
  <c r="Q41" i="4"/>
  <c r="F41" i="4"/>
  <c r="Z39" i="4"/>
  <c r="V40" i="4"/>
  <c r="Z40" i="4" s="1"/>
  <c r="V40" i="2"/>
  <c r="AA40" i="2" s="1"/>
  <c r="Z39" i="2"/>
  <c r="T41" i="2"/>
  <c r="P41" i="2"/>
  <c r="S41" i="2"/>
  <c r="X41" i="2" s="1"/>
  <c r="AC41" i="2"/>
  <c r="R41" i="2"/>
  <c r="N41" i="2"/>
  <c r="Q41" i="2"/>
  <c r="B42" i="2"/>
  <c r="F42" i="2" s="1"/>
  <c r="X41" i="4" l="1"/>
  <c r="W41" i="4"/>
  <c r="W41" i="2"/>
  <c r="B33" i="7"/>
  <c r="AA40" i="4"/>
  <c r="G40" i="4" s="1"/>
  <c r="V41" i="4"/>
  <c r="Z41" i="4" s="1"/>
  <c r="S42" i="4"/>
  <c r="N42" i="4"/>
  <c r="R42" i="4"/>
  <c r="Q42" i="4"/>
  <c r="F42" i="4"/>
  <c r="AC42" i="4"/>
  <c r="T42" i="4"/>
  <c r="B43" i="4"/>
  <c r="P42" i="4"/>
  <c r="Z40" i="2"/>
  <c r="V41" i="2"/>
  <c r="Z41" i="2" s="1"/>
  <c r="S42" i="2"/>
  <c r="N42" i="2"/>
  <c r="AC42" i="2"/>
  <c r="R42" i="2"/>
  <c r="Q42" i="2"/>
  <c r="T42" i="2"/>
  <c r="P42" i="2"/>
  <c r="B43" i="2"/>
  <c r="F43" i="2" s="1"/>
  <c r="W42" i="4" l="1"/>
  <c r="X42" i="4"/>
  <c r="X42" i="2"/>
  <c r="W42" i="2"/>
  <c r="B34" i="7"/>
  <c r="AA41" i="4"/>
  <c r="G41" i="4" s="1"/>
  <c r="V42" i="4"/>
  <c r="AA42" i="4" s="1"/>
  <c r="G42" i="4" s="1"/>
  <c r="R43" i="4"/>
  <c r="Q43" i="4"/>
  <c r="F43" i="4"/>
  <c r="B44" i="4"/>
  <c r="AC43" i="4"/>
  <c r="T43" i="4"/>
  <c r="P43" i="4"/>
  <c r="N43" i="4"/>
  <c r="S43" i="4"/>
  <c r="V42" i="2"/>
  <c r="Z42" i="2" s="1"/>
  <c r="AA41" i="2"/>
  <c r="AC43" i="2"/>
  <c r="R43" i="2"/>
  <c r="N43" i="2"/>
  <c r="Q43" i="2"/>
  <c r="T43" i="2"/>
  <c r="S43" i="2"/>
  <c r="P43" i="2"/>
  <c r="B44" i="2"/>
  <c r="F44" i="2" s="1"/>
  <c r="X43" i="4" l="1"/>
  <c r="W43" i="4"/>
  <c r="W43" i="2"/>
  <c r="X43" i="2"/>
  <c r="B35" i="7"/>
  <c r="Z42" i="4"/>
  <c r="V43" i="4"/>
  <c r="Z43" i="4" s="1"/>
  <c r="Q44" i="4"/>
  <c r="F44" i="4"/>
  <c r="B45" i="4"/>
  <c r="AC44" i="4"/>
  <c r="T44" i="4"/>
  <c r="P44" i="4"/>
  <c r="S44" i="4"/>
  <c r="N44" i="4"/>
  <c r="R44" i="4"/>
  <c r="AA42" i="2"/>
  <c r="V43" i="2"/>
  <c r="AA43" i="2" s="1"/>
  <c r="N44" i="2"/>
  <c r="Q44" i="2"/>
  <c r="T44" i="2"/>
  <c r="P44" i="2"/>
  <c r="S44" i="2"/>
  <c r="X44" i="2" s="1"/>
  <c r="AC44" i="2"/>
  <c r="R44" i="2"/>
  <c r="B45" i="2"/>
  <c r="F45" i="2" s="1"/>
  <c r="W44" i="4" l="1"/>
  <c r="W44" i="2"/>
  <c r="X44" i="4"/>
  <c r="AA43" i="4"/>
  <c r="G43" i="4" s="1"/>
  <c r="V44" i="4"/>
  <c r="Z44" i="4" s="1"/>
  <c r="B46" i="4"/>
  <c r="AC45" i="4"/>
  <c r="T45" i="4"/>
  <c r="P45" i="4"/>
  <c r="S45" i="4"/>
  <c r="N45" i="4"/>
  <c r="R45" i="4"/>
  <c r="F45" i="4"/>
  <c r="Q45" i="4"/>
  <c r="V44" i="2"/>
  <c r="AA44" i="2" s="1"/>
  <c r="Z43" i="2"/>
  <c r="T45" i="2"/>
  <c r="P45" i="2"/>
  <c r="AC45" i="2"/>
  <c r="S45" i="2"/>
  <c r="N45" i="2"/>
  <c r="R45" i="2"/>
  <c r="Q45" i="2"/>
  <c r="B46" i="2"/>
  <c r="F46" i="2" s="1"/>
  <c r="X45" i="2" l="1"/>
  <c r="E5" i="7"/>
  <c r="X45" i="4"/>
  <c r="W45" i="2"/>
  <c r="W45" i="4"/>
  <c r="V45" i="4"/>
  <c r="AA45" i="4" s="1"/>
  <c r="G45" i="4" s="1"/>
  <c r="AA44" i="4"/>
  <c r="G44" i="4" s="1"/>
  <c r="S46" i="4"/>
  <c r="N46" i="4"/>
  <c r="R46" i="4"/>
  <c r="Q46" i="4"/>
  <c r="F46" i="4"/>
  <c r="T46" i="4"/>
  <c r="B47" i="4"/>
  <c r="P46" i="4"/>
  <c r="AC46" i="4"/>
  <c r="Z44" i="2"/>
  <c r="V45" i="2"/>
  <c r="AA45" i="2" s="1"/>
  <c r="S46" i="2"/>
  <c r="AC46" i="2"/>
  <c r="R46" i="2"/>
  <c r="N46" i="2"/>
  <c r="Q46" i="2"/>
  <c r="T46" i="2"/>
  <c r="P46" i="2"/>
  <c r="B47" i="2"/>
  <c r="F47" i="2" s="1"/>
  <c r="E6" i="7" l="1"/>
  <c r="C5" i="7"/>
  <c r="X46" i="2"/>
  <c r="W46" i="4"/>
  <c r="W46" i="2"/>
  <c r="X46" i="4"/>
  <c r="Z45" i="4"/>
  <c r="V46" i="4"/>
  <c r="AA46" i="4" s="1"/>
  <c r="G46" i="4" s="1"/>
  <c r="R47" i="4"/>
  <c r="B48" i="4"/>
  <c r="P47" i="4"/>
  <c r="T47" i="4"/>
  <c r="N47" i="4"/>
  <c r="F47" i="4"/>
  <c r="AC47" i="4"/>
  <c r="S47" i="4"/>
  <c r="X47" i="4" s="1"/>
  <c r="Q47" i="4"/>
  <c r="Z45" i="2"/>
  <c r="V46" i="2"/>
  <c r="AA46" i="2" s="1"/>
  <c r="AC47" i="2"/>
  <c r="R47" i="2"/>
  <c r="T47" i="2"/>
  <c r="N47" i="2"/>
  <c r="Q47" i="2"/>
  <c r="P47" i="2"/>
  <c r="W47" i="2" s="1"/>
  <c r="S47" i="2"/>
  <c r="X47" i="2" s="1"/>
  <c r="B48" i="2"/>
  <c r="F48" i="2" s="1"/>
  <c r="C6" i="7" l="1"/>
  <c r="C7" i="7"/>
  <c r="E7" i="7"/>
  <c r="W47" i="4"/>
  <c r="Z46" i="4"/>
  <c r="V47" i="4"/>
  <c r="Z47" i="4" s="1"/>
  <c r="Q48" i="4"/>
  <c r="F48" i="4"/>
  <c r="B49" i="4"/>
  <c r="AC48" i="4"/>
  <c r="T48" i="4"/>
  <c r="P48" i="4"/>
  <c r="N48" i="4"/>
  <c r="S48" i="4"/>
  <c r="R48" i="4"/>
  <c r="Z46" i="2"/>
  <c r="V47" i="2"/>
  <c r="AA47" i="2" s="1"/>
  <c r="N48" i="2"/>
  <c r="Q48" i="2"/>
  <c r="T48" i="2"/>
  <c r="P48" i="2"/>
  <c r="AC48" i="2"/>
  <c r="S48" i="2"/>
  <c r="R48" i="2"/>
  <c r="B49" i="2"/>
  <c r="F49" i="2" s="1"/>
  <c r="E8" i="7" l="1"/>
  <c r="W48" i="4"/>
  <c r="X48" i="4"/>
  <c r="X48" i="2"/>
  <c r="W48" i="2"/>
  <c r="AA47" i="4"/>
  <c r="G47" i="4" s="1"/>
  <c r="V48" i="4"/>
  <c r="Z48" i="4" s="1"/>
  <c r="B50" i="4"/>
  <c r="AC49" i="4"/>
  <c r="T49" i="4"/>
  <c r="P49" i="4"/>
  <c r="S49" i="4"/>
  <c r="N49" i="4"/>
  <c r="R49" i="4"/>
  <c r="Q49" i="4"/>
  <c r="F49" i="4"/>
  <c r="V48" i="2"/>
  <c r="AA48" i="2" s="1"/>
  <c r="Z47" i="2"/>
  <c r="T49" i="2"/>
  <c r="P49" i="2"/>
  <c r="AC49" i="2"/>
  <c r="S49" i="2"/>
  <c r="R49" i="2"/>
  <c r="N49" i="2"/>
  <c r="Q49" i="2"/>
  <c r="B50" i="2"/>
  <c r="F50" i="2" s="1"/>
  <c r="C8" i="7" l="1"/>
  <c r="E9" i="7"/>
  <c r="X49" i="4"/>
  <c r="X49" i="2"/>
  <c r="W49" i="2"/>
  <c r="W49" i="4"/>
  <c r="AA48" i="4"/>
  <c r="G48" i="4" s="1"/>
  <c r="S50" i="4"/>
  <c r="N50" i="4"/>
  <c r="R50" i="4"/>
  <c r="T50" i="4"/>
  <c r="Q50" i="4"/>
  <c r="F50" i="4"/>
  <c r="AC50" i="4"/>
  <c r="B51" i="4"/>
  <c r="P50" i="4"/>
  <c r="V49" i="4"/>
  <c r="AA49" i="4" s="1"/>
  <c r="G49" i="4" s="1"/>
  <c r="Z48" i="2"/>
  <c r="V49" i="2"/>
  <c r="Z49" i="2" s="1"/>
  <c r="S50" i="2"/>
  <c r="N50" i="2"/>
  <c r="AC50" i="2"/>
  <c r="R50" i="2"/>
  <c r="Q50" i="2"/>
  <c r="T50" i="2"/>
  <c r="P50" i="2"/>
  <c r="B51" i="2"/>
  <c r="F51" i="2" s="1"/>
  <c r="E10" i="7" l="1"/>
  <c r="C9" i="7"/>
  <c r="X50" i="2"/>
  <c r="W50" i="4"/>
  <c r="W50" i="2"/>
  <c r="X50" i="4"/>
  <c r="R51" i="4"/>
  <c r="Q51" i="4"/>
  <c r="F51" i="4"/>
  <c r="T51" i="4"/>
  <c r="S51" i="4"/>
  <c r="B52" i="4"/>
  <c r="AC51" i="4"/>
  <c r="P51" i="4"/>
  <c r="N51" i="4"/>
  <c r="Z49" i="4"/>
  <c r="V50" i="4"/>
  <c r="Z50" i="4" s="1"/>
  <c r="V50" i="2"/>
  <c r="AA50" i="2" s="1"/>
  <c r="AA49" i="2"/>
  <c r="AC51" i="2"/>
  <c r="R51" i="2"/>
  <c r="N51" i="2"/>
  <c r="Q51" i="2"/>
  <c r="T51" i="2"/>
  <c r="P51" i="2"/>
  <c r="S51" i="2"/>
  <c r="B52" i="2"/>
  <c r="F52" i="2" s="1"/>
  <c r="C10" i="7" l="1"/>
  <c r="E11" i="7"/>
  <c r="X51" i="4"/>
  <c r="W51" i="4"/>
  <c r="X51" i="2"/>
  <c r="W51" i="2"/>
  <c r="AA50" i="4"/>
  <c r="G50" i="4" s="1"/>
  <c r="Q52" i="4"/>
  <c r="F52" i="4"/>
  <c r="B53" i="4"/>
  <c r="AC52" i="4"/>
  <c r="T52" i="4"/>
  <c r="P52" i="4"/>
  <c r="S52" i="4"/>
  <c r="R52" i="4"/>
  <c r="N52" i="4"/>
  <c r="V51" i="4"/>
  <c r="Z51" i="4" s="1"/>
  <c r="Z50" i="2"/>
  <c r="V51" i="2"/>
  <c r="AA51" i="2" s="1"/>
  <c r="N52" i="2"/>
  <c r="Q52" i="2"/>
  <c r="T52" i="2"/>
  <c r="P52" i="2"/>
  <c r="AC52" i="2"/>
  <c r="S52" i="2"/>
  <c r="R52" i="2"/>
  <c r="B53" i="2"/>
  <c r="F53" i="2" s="1"/>
  <c r="E12" i="7" l="1"/>
  <c r="C11" i="7"/>
  <c r="X52" i="2"/>
  <c r="W52" i="4"/>
  <c r="W52" i="2"/>
  <c r="X52" i="4"/>
  <c r="AA51" i="4"/>
  <c r="G51" i="4" s="1"/>
  <c r="V52" i="4"/>
  <c r="AA52" i="4" s="1"/>
  <c r="G52" i="4" s="1"/>
  <c r="B54" i="4"/>
  <c r="AC53" i="4"/>
  <c r="T53" i="4"/>
  <c r="P53" i="4"/>
  <c r="S53" i="4"/>
  <c r="X53" i="4" s="1"/>
  <c r="N53" i="4"/>
  <c r="R53" i="4"/>
  <c r="Q53" i="4"/>
  <c r="F53" i="4"/>
  <c r="V52" i="2"/>
  <c r="AA52" i="2" s="1"/>
  <c r="Z51" i="2"/>
  <c r="T53" i="2"/>
  <c r="P53" i="2"/>
  <c r="S53" i="2"/>
  <c r="AC53" i="2"/>
  <c r="R53" i="2"/>
  <c r="Q53" i="2"/>
  <c r="N53" i="2"/>
  <c r="B54" i="2"/>
  <c r="F54" i="2" s="1"/>
  <c r="E13" i="7" l="1"/>
  <c r="C12" i="7"/>
  <c r="X53" i="2"/>
  <c r="W53" i="2"/>
  <c r="W53" i="4"/>
  <c r="V53" i="4"/>
  <c r="AA53" i="4" s="1"/>
  <c r="G53" i="4" s="1"/>
  <c r="S54" i="4"/>
  <c r="N54" i="4"/>
  <c r="R54" i="4"/>
  <c r="Q54" i="4"/>
  <c r="F54" i="4"/>
  <c r="AC54" i="4"/>
  <c r="P54" i="4"/>
  <c r="B55" i="4"/>
  <c r="T54" i="4"/>
  <c r="Z52" i="4"/>
  <c r="Z52" i="2"/>
  <c r="V53" i="2"/>
  <c r="AA53" i="2" s="1"/>
  <c r="S54" i="2"/>
  <c r="N54" i="2"/>
  <c r="AC54" i="2"/>
  <c r="R54" i="2"/>
  <c r="T54" i="2"/>
  <c r="Q54" i="2"/>
  <c r="P54" i="2"/>
  <c r="B55" i="2"/>
  <c r="E14" i="7" l="1"/>
  <c r="C13" i="7"/>
  <c r="X54" i="2"/>
  <c r="X54" i="4"/>
  <c r="W54" i="2"/>
  <c r="W54" i="4"/>
  <c r="V54" i="4"/>
  <c r="AA54" i="4" s="1"/>
  <c r="G54" i="4" s="1"/>
  <c r="F55" i="2"/>
  <c r="B56" i="2"/>
  <c r="Z53" i="4"/>
  <c r="B56" i="4"/>
  <c r="AC55" i="4"/>
  <c r="T55" i="4"/>
  <c r="P55" i="4"/>
  <c r="R55" i="4"/>
  <c r="Q55" i="4"/>
  <c r="F55" i="4"/>
  <c r="S55" i="4"/>
  <c r="X55" i="4" s="1"/>
  <c r="N55" i="4"/>
  <c r="V54" i="2"/>
  <c r="AA54" i="2" s="1"/>
  <c r="Z53" i="2"/>
  <c r="AC55" i="2"/>
  <c r="R55" i="2"/>
  <c r="T55" i="2"/>
  <c r="N55" i="2"/>
  <c r="Q55" i="2"/>
  <c r="P55" i="2"/>
  <c r="S55" i="2"/>
  <c r="X55" i="2" s="1"/>
  <c r="E15" i="7" l="1"/>
  <c r="C14" i="7"/>
  <c r="W55" i="2"/>
  <c r="W55" i="4"/>
  <c r="Z54" i="4"/>
  <c r="S56" i="4"/>
  <c r="N56" i="4"/>
  <c r="Q56" i="4"/>
  <c r="F56" i="4"/>
  <c r="B57" i="4"/>
  <c r="AC56" i="4"/>
  <c r="T56" i="4"/>
  <c r="P56" i="4"/>
  <c r="R56" i="4"/>
  <c r="R56" i="2"/>
  <c r="S56" i="2"/>
  <c r="B57" i="2"/>
  <c r="P56" i="2"/>
  <c r="T56" i="2"/>
  <c r="Q56" i="2"/>
  <c r="N56" i="2"/>
  <c r="E16" i="7" s="1"/>
  <c r="AC56" i="2"/>
  <c r="F56" i="2"/>
  <c r="V55" i="4"/>
  <c r="Z55" i="4" s="1"/>
  <c r="Z54" i="2"/>
  <c r="V55" i="2"/>
  <c r="AA55" i="2" s="1"/>
  <c r="C15" i="7" l="1"/>
  <c r="X56" i="2"/>
  <c r="W56" i="2"/>
  <c r="C16" i="7" s="1"/>
  <c r="X56" i="4"/>
  <c r="W56" i="4"/>
  <c r="V56" i="4"/>
  <c r="AA56" i="4" s="1"/>
  <c r="G56" i="4" s="1"/>
  <c r="AA55" i="4"/>
  <c r="G55" i="4" s="1"/>
  <c r="V56" i="2"/>
  <c r="AA56" i="2" s="1"/>
  <c r="G56" i="2" s="1"/>
  <c r="Q57" i="2"/>
  <c r="T57" i="2"/>
  <c r="N57" i="2"/>
  <c r="E17" i="7" s="1"/>
  <c r="F57" i="2"/>
  <c r="P57" i="2"/>
  <c r="B58" i="2"/>
  <c r="R57" i="2"/>
  <c r="AC57" i="2"/>
  <c r="S57" i="2"/>
  <c r="R57" i="4"/>
  <c r="B58" i="4"/>
  <c r="AC57" i="4"/>
  <c r="T57" i="4"/>
  <c r="P57" i="4"/>
  <c r="S57" i="4"/>
  <c r="N57" i="4"/>
  <c r="Q57" i="4"/>
  <c r="F57" i="4"/>
  <c r="Z55" i="2"/>
  <c r="X57" i="2" l="1"/>
  <c r="W57" i="2"/>
  <c r="C17" i="7" s="1"/>
  <c r="W57" i="4"/>
  <c r="X57" i="4"/>
  <c r="Z56" i="4"/>
  <c r="Z56" i="2"/>
  <c r="V57" i="4"/>
  <c r="Z57" i="4" s="1"/>
  <c r="AC58" i="2"/>
  <c r="S58" i="2"/>
  <c r="T58" i="2"/>
  <c r="N58" i="2"/>
  <c r="E18" i="7" s="1"/>
  <c r="B59" i="2"/>
  <c r="Q58" i="2"/>
  <c r="P58" i="2"/>
  <c r="F58" i="2"/>
  <c r="R58" i="2"/>
  <c r="Q58" i="4"/>
  <c r="F58" i="4"/>
  <c r="S58" i="4"/>
  <c r="N58" i="4"/>
  <c r="R58" i="4"/>
  <c r="AC58" i="4"/>
  <c r="T58" i="4"/>
  <c r="B59" i="4"/>
  <c r="P58" i="4"/>
  <c r="V57" i="2"/>
  <c r="Z57" i="2" s="1"/>
  <c r="X58" i="2" l="1"/>
  <c r="W58" i="4"/>
  <c r="X58" i="4"/>
  <c r="W58" i="2"/>
  <c r="C18" i="7" s="1"/>
  <c r="AA57" i="4"/>
  <c r="G57" i="4" s="1"/>
  <c r="AA57" i="2"/>
  <c r="G57" i="2" s="1"/>
  <c r="V58" i="4"/>
  <c r="Z58" i="4" s="1"/>
  <c r="T59" i="2"/>
  <c r="B60" i="2"/>
  <c r="R59" i="2"/>
  <c r="Q59" i="2"/>
  <c r="N59" i="2"/>
  <c r="E19" i="7" s="1"/>
  <c r="S59" i="2"/>
  <c r="AC59" i="2"/>
  <c r="F59" i="2"/>
  <c r="P59" i="2"/>
  <c r="B60" i="4"/>
  <c r="AC59" i="4"/>
  <c r="T59" i="4"/>
  <c r="P59" i="4"/>
  <c r="R59" i="4"/>
  <c r="Q59" i="4"/>
  <c r="F59" i="4"/>
  <c r="N59" i="4"/>
  <c r="S59" i="4"/>
  <c r="V58" i="2"/>
  <c r="Z58" i="2" s="1"/>
  <c r="X59" i="4" l="1"/>
  <c r="X59" i="2"/>
  <c r="W59" i="2"/>
  <c r="C19" i="7" s="1"/>
  <c r="W59" i="4"/>
  <c r="AA58" i="4"/>
  <c r="G58" i="4" s="1"/>
  <c r="AA58" i="2"/>
  <c r="G58" i="2" s="1"/>
  <c r="Q60" i="2"/>
  <c r="T60" i="2"/>
  <c r="B61" i="2"/>
  <c r="S60" i="2"/>
  <c r="R60" i="2"/>
  <c r="AC60" i="2"/>
  <c r="N60" i="2"/>
  <c r="E20" i="7" s="1"/>
  <c r="F60" i="2"/>
  <c r="P60" i="2"/>
  <c r="S60" i="4"/>
  <c r="N60" i="4"/>
  <c r="Q60" i="4"/>
  <c r="F60" i="4"/>
  <c r="B61" i="4"/>
  <c r="AC60" i="4"/>
  <c r="T60" i="4"/>
  <c r="P60" i="4"/>
  <c r="R60" i="4"/>
  <c r="V59" i="2"/>
  <c r="AA59" i="2" s="1"/>
  <c r="G59" i="2" s="1"/>
  <c r="V59" i="4"/>
  <c r="Z59" i="4" s="1"/>
  <c r="W60" i="4" l="1"/>
  <c r="X60" i="2"/>
  <c r="W60" i="2"/>
  <c r="C20" i="7" s="1"/>
  <c r="X60" i="4"/>
  <c r="R61" i="4"/>
  <c r="B62" i="4"/>
  <c r="AC61" i="4"/>
  <c r="T61" i="4"/>
  <c r="P61" i="4"/>
  <c r="S61" i="4"/>
  <c r="N61" i="4"/>
  <c r="F61" i="4"/>
  <c r="Q61" i="4"/>
  <c r="AA59" i="4"/>
  <c r="G59" i="4" s="1"/>
  <c r="F61" i="2"/>
  <c r="T61" i="2"/>
  <c r="R61" i="2"/>
  <c r="P61" i="2"/>
  <c r="Q61" i="2"/>
  <c r="AC61" i="2"/>
  <c r="N61" i="2"/>
  <c r="E21" i="7" s="1"/>
  <c r="B62" i="2"/>
  <c r="S61" i="2"/>
  <c r="V60" i="4"/>
  <c r="AA60" i="4" s="1"/>
  <c r="G60" i="4" s="1"/>
  <c r="Z59" i="2"/>
  <c r="V60" i="2"/>
  <c r="Z60" i="2" s="1"/>
  <c r="X61" i="2" l="1"/>
  <c r="X61" i="4"/>
  <c r="W61" i="2"/>
  <c r="C21" i="7" s="1"/>
  <c r="W61" i="4"/>
  <c r="Z60" i="4"/>
  <c r="AA60" i="2"/>
  <c r="G60" i="2" s="1"/>
  <c r="Q62" i="4"/>
  <c r="F62" i="4"/>
  <c r="S62" i="4"/>
  <c r="N62" i="4"/>
  <c r="R62" i="4"/>
  <c r="T62" i="4"/>
  <c r="B63" i="4"/>
  <c r="P62" i="4"/>
  <c r="AC62" i="4"/>
  <c r="AC62" i="2"/>
  <c r="S62" i="2"/>
  <c r="T62" i="2"/>
  <c r="Q62" i="2"/>
  <c r="B63" i="2"/>
  <c r="F62" i="2"/>
  <c r="R62" i="2"/>
  <c r="N62" i="2"/>
  <c r="E22" i="7" s="1"/>
  <c r="P62" i="2"/>
  <c r="V61" i="2"/>
  <c r="Z61" i="2" s="1"/>
  <c r="V61" i="4"/>
  <c r="Z61" i="4" s="1"/>
  <c r="X62" i="2" l="1"/>
  <c r="X62" i="4"/>
  <c r="W62" i="4"/>
  <c r="W62" i="2"/>
  <c r="C22" i="7" s="1"/>
  <c r="AA61" i="4"/>
  <c r="G61" i="4" s="1"/>
  <c r="AA61" i="2"/>
  <c r="G61" i="2" s="1"/>
  <c r="B64" i="4"/>
  <c r="AC63" i="4"/>
  <c r="T63" i="4"/>
  <c r="P63" i="4"/>
  <c r="R63" i="4"/>
  <c r="Q63" i="4"/>
  <c r="F63" i="4"/>
  <c r="S63" i="4"/>
  <c r="X63" i="4" s="1"/>
  <c r="N63" i="4"/>
  <c r="V62" i="2"/>
  <c r="Z62" i="2" s="1"/>
  <c r="R63" i="2"/>
  <c r="Q63" i="2"/>
  <c r="N63" i="2"/>
  <c r="E23" i="7" s="1"/>
  <c r="T63" i="2"/>
  <c r="S63" i="2"/>
  <c r="AC63" i="2"/>
  <c r="F63" i="2"/>
  <c r="B64" i="2"/>
  <c r="P63" i="2"/>
  <c r="V62" i="4"/>
  <c r="AA62" i="4" s="1"/>
  <c r="G62" i="4" s="1"/>
  <c r="W63" i="4" l="1"/>
  <c r="X63" i="2"/>
  <c r="W63" i="2"/>
  <c r="C23" i="7" s="1"/>
  <c r="AA62" i="2"/>
  <c r="G62" i="2" s="1"/>
  <c r="Z62" i="4"/>
  <c r="V63" i="2"/>
  <c r="S64" i="2"/>
  <c r="B65" i="2"/>
  <c r="R64" i="2"/>
  <c r="F64" i="2"/>
  <c r="P64" i="2"/>
  <c r="N64" i="2"/>
  <c r="E24" i="7" s="1"/>
  <c r="AC64" i="2"/>
  <c r="Q64" i="2"/>
  <c r="T64" i="2"/>
  <c r="S64" i="4"/>
  <c r="N64" i="4"/>
  <c r="Q64" i="4"/>
  <c r="F64" i="4"/>
  <c r="B65" i="4"/>
  <c r="AC64" i="4"/>
  <c r="T64" i="4"/>
  <c r="P64" i="4"/>
  <c r="R64" i="4"/>
  <c r="AA63" i="2"/>
  <c r="G63" i="2" s="1"/>
  <c r="Z63" i="2"/>
  <c r="V63" i="4"/>
  <c r="AA63" i="4" s="1"/>
  <c r="G63" i="4" s="1"/>
  <c r="W64" i="4" l="1"/>
  <c r="W64" i="2"/>
  <c r="C24" i="7" s="1"/>
  <c r="X64" i="4"/>
  <c r="X64" i="2"/>
  <c r="R65" i="4"/>
  <c r="B66" i="4"/>
  <c r="AC65" i="4"/>
  <c r="T65" i="4"/>
  <c r="P65" i="4"/>
  <c r="S65" i="4"/>
  <c r="N65" i="4"/>
  <c r="F65" i="4"/>
  <c r="Q65" i="4"/>
  <c r="Z63" i="4"/>
  <c r="V64" i="2"/>
  <c r="Z64" i="2" s="1"/>
  <c r="V64" i="4"/>
  <c r="AA64" i="4" s="1"/>
  <c r="G64" i="4" s="1"/>
  <c r="AC65" i="2"/>
  <c r="N65" i="2"/>
  <c r="E25" i="7" s="1"/>
  <c r="Q65" i="2"/>
  <c r="R65" i="2"/>
  <c r="T65" i="2"/>
  <c r="B66" i="2"/>
  <c r="S65" i="2"/>
  <c r="F65" i="2"/>
  <c r="P65" i="2"/>
  <c r="X65" i="2" l="1"/>
  <c r="X65" i="4"/>
  <c r="W65" i="2"/>
  <c r="C25" i="7" s="1"/>
  <c r="W65" i="4"/>
  <c r="AA64" i="2"/>
  <c r="G64" i="2" s="1"/>
  <c r="Z64" i="4"/>
  <c r="B67" i="2"/>
  <c r="S66" i="2"/>
  <c r="R66" i="2"/>
  <c r="AC66" i="2"/>
  <c r="N66" i="2"/>
  <c r="E26" i="7" s="1"/>
  <c r="P66" i="2"/>
  <c r="T66" i="2"/>
  <c r="Q66" i="2"/>
  <c r="F66" i="2"/>
  <c r="Q66" i="4"/>
  <c r="F66" i="4"/>
  <c r="S66" i="4"/>
  <c r="N66" i="4"/>
  <c r="R66" i="4"/>
  <c r="B67" i="4"/>
  <c r="P66" i="4"/>
  <c r="AC66" i="4"/>
  <c r="T66" i="4"/>
  <c r="V65" i="2"/>
  <c r="AA65" i="2" s="1"/>
  <c r="G65" i="2" s="1"/>
  <c r="V65" i="4"/>
  <c r="Z65" i="4" s="1"/>
  <c r="X66" i="2" l="1"/>
  <c r="W66" i="2"/>
  <c r="C26" i="7" s="1"/>
  <c r="X66" i="4"/>
  <c r="W66" i="4"/>
  <c r="AA65" i="4"/>
  <c r="G65" i="4" s="1"/>
  <c r="Z65" i="2"/>
  <c r="V66" i="4"/>
  <c r="AA66" i="4" s="1"/>
  <c r="G66" i="4" s="1"/>
  <c r="V66" i="2"/>
  <c r="AA66" i="2" s="1"/>
  <c r="G66" i="2" s="1"/>
  <c r="B68" i="4"/>
  <c r="AC67" i="4"/>
  <c r="T67" i="4"/>
  <c r="P67" i="4"/>
  <c r="R67" i="4"/>
  <c r="Q67" i="4"/>
  <c r="F67" i="4"/>
  <c r="S67" i="4"/>
  <c r="X67" i="4" s="1"/>
  <c r="N67" i="4"/>
  <c r="S67" i="2"/>
  <c r="P67" i="2"/>
  <c r="AC67" i="2"/>
  <c r="R67" i="2"/>
  <c r="T67" i="2"/>
  <c r="Q67" i="2"/>
  <c r="B68" i="2"/>
  <c r="N67" i="2"/>
  <c r="E27" i="7" s="1"/>
  <c r="F67" i="2"/>
  <c r="W67" i="2" l="1"/>
  <c r="C27" i="7" s="1"/>
  <c r="X67" i="2"/>
  <c r="W67" i="4"/>
  <c r="Z66" i="2"/>
  <c r="V67" i="4"/>
  <c r="Z67" i="4" s="1"/>
  <c r="Z66" i="4"/>
  <c r="S68" i="2"/>
  <c r="F68" i="2"/>
  <c r="P68" i="2"/>
  <c r="T68" i="2"/>
  <c r="N68" i="2"/>
  <c r="E28" i="7" s="1"/>
  <c r="B69" i="2"/>
  <c r="Q68" i="2"/>
  <c r="R68" i="2"/>
  <c r="AC68" i="2"/>
  <c r="V67" i="2"/>
  <c r="AA67" i="2" s="1"/>
  <c r="G67" i="2" s="1"/>
  <c r="S68" i="4"/>
  <c r="N68" i="4"/>
  <c r="Q68" i="4"/>
  <c r="F68" i="4"/>
  <c r="B69" i="4"/>
  <c r="AC68" i="4"/>
  <c r="T68" i="4"/>
  <c r="P68" i="4"/>
  <c r="R68" i="4"/>
  <c r="X68" i="4" l="1"/>
  <c r="W68" i="2"/>
  <c r="C28" i="7" s="1"/>
  <c r="W68" i="4"/>
  <c r="X68" i="2"/>
  <c r="Z67" i="2"/>
  <c r="AA67" i="4"/>
  <c r="G67" i="4" s="1"/>
  <c r="AC69" i="2"/>
  <c r="Q69" i="2"/>
  <c r="T69" i="2"/>
  <c r="R69" i="2"/>
  <c r="N69" i="2"/>
  <c r="E29" i="7" s="1"/>
  <c r="F69" i="2"/>
  <c r="P69" i="2"/>
  <c r="B70" i="2"/>
  <c r="S69" i="2"/>
  <c r="X69" i="2" s="1"/>
  <c r="R69" i="4"/>
  <c r="B70" i="4"/>
  <c r="AC69" i="4"/>
  <c r="T69" i="4"/>
  <c r="P69" i="4"/>
  <c r="S69" i="4"/>
  <c r="N69" i="4"/>
  <c r="Q69" i="4"/>
  <c r="F69" i="4"/>
  <c r="V68" i="4"/>
  <c r="AA68" i="4" s="1"/>
  <c r="G68" i="4" s="1"/>
  <c r="V68" i="2"/>
  <c r="Z68" i="2" s="1"/>
  <c r="W69" i="2" l="1"/>
  <c r="C29" i="7" s="1"/>
  <c r="X69" i="4"/>
  <c r="W69" i="4"/>
  <c r="AA68" i="2"/>
  <c r="G68" i="2" s="1"/>
  <c r="Q70" i="4"/>
  <c r="F70" i="4"/>
  <c r="S70" i="4"/>
  <c r="N70" i="4"/>
  <c r="R70" i="4"/>
  <c r="AC70" i="4"/>
  <c r="T70" i="4"/>
  <c r="P70" i="4"/>
  <c r="W70" i="4" s="1"/>
  <c r="B71" i="4"/>
  <c r="Q70" i="2"/>
  <c r="B71" i="2"/>
  <c r="S70" i="2"/>
  <c r="X70" i="2" s="1"/>
  <c r="R70" i="2"/>
  <c r="P70" i="2"/>
  <c r="AC70" i="2"/>
  <c r="N70" i="2"/>
  <c r="E30" i="7" s="1"/>
  <c r="T70" i="2"/>
  <c r="F70" i="2"/>
  <c r="Z68" i="4"/>
  <c r="V69" i="2"/>
  <c r="AA69" i="2" s="1"/>
  <c r="G69" i="2" s="1"/>
  <c r="V69" i="4"/>
  <c r="AA69" i="4" s="1"/>
  <c r="G69" i="4" s="1"/>
  <c r="W70" i="2" l="1"/>
  <c r="C30" i="7" s="1"/>
  <c r="X70" i="4"/>
  <c r="Z69" i="2"/>
  <c r="Z69" i="4"/>
  <c r="B72" i="4"/>
  <c r="AC71" i="4"/>
  <c r="T71" i="4"/>
  <c r="P71" i="4"/>
  <c r="R71" i="4"/>
  <c r="Q71" i="4"/>
  <c r="F71" i="4"/>
  <c r="S71" i="4"/>
  <c r="N71" i="4"/>
  <c r="B72" i="2"/>
  <c r="S71" i="2"/>
  <c r="F71" i="2"/>
  <c r="AC71" i="2"/>
  <c r="N71" i="2"/>
  <c r="E31" i="7" s="1"/>
  <c r="T71" i="2"/>
  <c r="R71" i="2"/>
  <c r="P71" i="2"/>
  <c r="Q71" i="2"/>
  <c r="V70" i="4"/>
  <c r="Z70" i="4" s="1"/>
  <c r="V70" i="2"/>
  <c r="AA70" i="2" s="1"/>
  <c r="G70" i="2" s="1"/>
  <c r="X71" i="4" l="1"/>
  <c r="W71" i="2"/>
  <c r="C31" i="7" s="1"/>
  <c r="X71" i="2"/>
  <c r="W71" i="4"/>
  <c r="AA70" i="4"/>
  <c r="G70" i="4" s="1"/>
  <c r="V71" i="4"/>
  <c r="AA71" i="4" s="1"/>
  <c r="G71" i="4" s="1"/>
  <c r="V71" i="2"/>
  <c r="AA71" i="2" s="1"/>
  <c r="G71" i="2" s="1"/>
  <c r="Z70" i="2"/>
  <c r="N72" i="2"/>
  <c r="E32" i="7" s="1"/>
  <c r="B73" i="2"/>
  <c r="R72" i="2"/>
  <c r="AC72" i="2"/>
  <c r="Q72" i="2"/>
  <c r="T72" i="2"/>
  <c r="S72" i="2"/>
  <c r="F72" i="2"/>
  <c r="P72" i="2"/>
  <c r="W72" i="2" s="1"/>
  <c r="C32" i="7" s="1"/>
  <c r="Z71" i="4"/>
  <c r="S72" i="4"/>
  <c r="N72" i="4"/>
  <c r="Q72" i="4"/>
  <c r="F72" i="4"/>
  <c r="B73" i="4"/>
  <c r="AC72" i="4"/>
  <c r="T72" i="4"/>
  <c r="P72" i="4"/>
  <c r="R72" i="4"/>
  <c r="X72" i="2" l="1"/>
  <c r="W72" i="4"/>
  <c r="X72" i="4"/>
  <c r="Z71" i="2"/>
  <c r="R73" i="4"/>
  <c r="B74" i="4"/>
  <c r="AC73" i="4"/>
  <c r="T73" i="4"/>
  <c r="P73" i="4"/>
  <c r="S73" i="4"/>
  <c r="N73" i="4"/>
  <c r="Q73" i="4"/>
  <c r="F73" i="4"/>
  <c r="V72" i="2"/>
  <c r="AA72" i="2" s="1"/>
  <c r="G72" i="2" s="1"/>
  <c r="V72" i="4"/>
  <c r="AA72" i="4" s="1"/>
  <c r="G72" i="4" s="1"/>
  <c r="Q73" i="2"/>
  <c r="T73" i="2"/>
  <c r="R73" i="2"/>
  <c r="N73" i="2"/>
  <c r="E33" i="7" s="1"/>
  <c r="F73" i="2"/>
  <c r="P73" i="2"/>
  <c r="W73" i="2" s="1"/>
  <c r="C33" i="7" s="1"/>
  <c r="AC73" i="2"/>
  <c r="B74" i="2"/>
  <c r="S73" i="2"/>
  <c r="W73" i="4" l="1"/>
  <c r="X73" i="4"/>
  <c r="X73" i="2"/>
  <c r="Z72" i="2"/>
  <c r="Q74" i="4"/>
  <c r="F74" i="4"/>
  <c r="S74" i="4"/>
  <c r="N74" i="4"/>
  <c r="R74" i="4"/>
  <c r="AC74" i="4"/>
  <c r="T74" i="4"/>
  <c r="B75" i="4"/>
  <c r="P74" i="4"/>
  <c r="W74" i="4" s="1"/>
  <c r="Z72" i="4"/>
  <c r="Q74" i="2"/>
  <c r="T74" i="2"/>
  <c r="R74" i="2"/>
  <c r="B75" i="2"/>
  <c r="S74" i="2"/>
  <c r="P74" i="2"/>
  <c r="AC74" i="2"/>
  <c r="N74" i="2"/>
  <c r="E34" i="7" s="1"/>
  <c r="F74" i="2"/>
  <c r="V73" i="4"/>
  <c r="AA73" i="4" s="1"/>
  <c r="G73" i="4" s="1"/>
  <c r="V73" i="2"/>
  <c r="AA73" i="2" s="1"/>
  <c r="G73" i="2" s="1"/>
  <c r="X74" i="2" l="1"/>
  <c r="W74" i="2"/>
  <c r="C34" i="7" s="1"/>
  <c r="X74" i="4"/>
  <c r="Z73" i="4"/>
  <c r="Z73" i="2"/>
  <c r="AC75" i="2"/>
  <c r="T75" i="2"/>
  <c r="B76" i="2"/>
  <c r="P75" i="2"/>
  <c r="S75" i="2"/>
  <c r="R75" i="2"/>
  <c r="F75" i="2"/>
  <c r="N75" i="2"/>
  <c r="E35" i="7" s="1"/>
  <c r="Q75" i="2"/>
  <c r="V74" i="4"/>
  <c r="AA74" i="4" s="1"/>
  <c r="G74" i="4" s="1"/>
  <c r="B76" i="4"/>
  <c r="AC75" i="4"/>
  <c r="T75" i="4"/>
  <c r="P75" i="4"/>
  <c r="R75" i="4"/>
  <c r="Q75" i="4"/>
  <c r="F75" i="4"/>
  <c r="N75" i="4"/>
  <c r="S75" i="4"/>
  <c r="V74" i="2"/>
  <c r="AA74" i="2" s="1"/>
  <c r="G74" i="2" s="1"/>
  <c r="X75" i="2" l="1"/>
  <c r="W75" i="2"/>
  <c r="C35" i="7" s="1"/>
  <c r="X75" i="4"/>
  <c r="W75" i="4"/>
  <c r="Z74" i="4"/>
  <c r="V75" i="4"/>
  <c r="Z75" i="4" s="1"/>
  <c r="S76" i="4"/>
  <c r="N76" i="4"/>
  <c r="Q76" i="4"/>
  <c r="F76" i="4"/>
  <c r="B77" i="4"/>
  <c r="AC76" i="4"/>
  <c r="T76" i="4"/>
  <c r="P76" i="4"/>
  <c r="R76" i="4"/>
  <c r="R76" i="2"/>
  <c r="AC76" i="2"/>
  <c r="N76" i="2"/>
  <c r="Q76" i="2"/>
  <c r="T76" i="2"/>
  <c r="B77" i="2"/>
  <c r="F76" i="2"/>
  <c r="P76" i="2"/>
  <c r="S76" i="2"/>
  <c r="X76" i="2" s="1"/>
  <c r="V75" i="2"/>
  <c r="AA75" i="2" s="1"/>
  <c r="G75" i="2" s="1"/>
  <c r="Z74" i="2"/>
  <c r="W76" i="2" l="1"/>
  <c r="W76" i="4"/>
  <c r="X76" i="4"/>
  <c r="AA75" i="4"/>
  <c r="G75" i="4" s="1"/>
  <c r="V76" i="2"/>
  <c r="AA76" i="2" s="1"/>
  <c r="G76" i="2" s="1"/>
  <c r="V76" i="4"/>
  <c r="Z76" i="4" s="1"/>
  <c r="Z75" i="2"/>
  <c r="AC77" i="2"/>
  <c r="N77" i="2"/>
  <c r="F77" i="2"/>
  <c r="P77" i="2"/>
  <c r="B78" i="2"/>
  <c r="S77" i="2"/>
  <c r="Q77" i="2"/>
  <c r="T77" i="2"/>
  <c r="R77" i="2"/>
  <c r="R77" i="4"/>
  <c r="AC77" i="4"/>
  <c r="T77" i="4"/>
  <c r="P77" i="4"/>
  <c r="B78" i="4"/>
  <c r="S77" i="4"/>
  <c r="N77" i="4"/>
  <c r="F77" i="4"/>
  <c r="Q77" i="4"/>
  <c r="X77" i="2" l="1"/>
  <c r="W77" i="4"/>
  <c r="W77" i="2"/>
  <c r="X77" i="4"/>
  <c r="Z76" i="2"/>
  <c r="B79" i="2"/>
  <c r="S78" i="2"/>
  <c r="F78" i="2"/>
  <c r="N78" i="2"/>
  <c r="AC78" i="2"/>
  <c r="P78" i="2"/>
  <c r="Q78" i="2"/>
  <c r="T78" i="2"/>
  <c r="R78" i="2"/>
  <c r="AA76" i="4"/>
  <c r="G76" i="4" s="1"/>
  <c r="B79" i="4"/>
  <c r="AC78" i="4"/>
  <c r="T78" i="4"/>
  <c r="P78" i="4"/>
  <c r="R78" i="4"/>
  <c r="Q78" i="4"/>
  <c r="F78" i="4"/>
  <c r="N78" i="4"/>
  <c r="S78" i="4"/>
  <c r="X78" i="4" s="1"/>
  <c r="V77" i="2"/>
  <c r="AA77" i="2" s="1"/>
  <c r="G77" i="2" s="1"/>
  <c r="V77" i="4"/>
  <c r="AA77" i="4" s="1"/>
  <c r="G77" i="4" s="1"/>
  <c r="X78" i="2" l="1"/>
  <c r="W78" i="4"/>
  <c r="W78" i="2"/>
  <c r="Z77" i="2"/>
  <c r="Z77" i="4"/>
  <c r="V78" i="2"/>
  <c r="AA78" i="2" s="1"/>
  <c r="G78" i="2" s="1"/>
  <c r="S79" i="4"/>
  <c r="N79" i="4"/>
  <c r="R79" i="4"/>
  <c r="Q79" i="4"/>
  <c r="F79" i="4"/>
  <c r="T79" i="4"/>
  <c r="AC79" i="4"/>
  <c r="P79" i="4"/>
  <c r="W79" i="4" s="1"/>
  <c r="B80" i="4"/>
  <c r="S79" i="2"/>
  <c r="F79" i="2"/>
  <c r="P79" i="2"/>
  <c r="N79" i="2"/>
  <c r="B80" i="2"/>
  <c r="Q79" i="2"/>
  <c r="T79" i="2"/>
  <c r="R79" i="2"/>
  <c r="AC79" i="2"/>
  <c r="V78" i="4"/>
  <c r="AA78" i="4" s="1"/>
  <c r="G78" i="4" s="1"/>
  <c r="W79" i="2" l="1"/>
  <c r="X79" i="2"/>
  <c r="X79" i="4"/>
  <c r="Z78" i="2"/>
  <c r="Z78" i="4"/>
  <c r="V79" i="2"/>
  <c r="Z79" i="2" s="1"/>
  <c r="V79" i="4"/>
  <c r="AA79" i="4" s="1"/>
  <c r="G79" i="4" s="1"/>
  <c r="B81" i="2"/>
  <c r="T80" i="2"/>
  <c r="Q80" i="2"/>
  <c r="F80" i="2"/>
  <c r="S80" i="2"/>
  <c r="X80" i="2" s="1"/>
  <c r="R80" i="2"/>
  <c r="AC80" i="2"/>
  <c r="N80" i="2"/>
  <c r="P80" i="2"/>
  <c r="R80" i="4"/>
  <c r="Q80" i="4"/>
  <c r="F80" i="4"/>
  <c r="B81" i="4"/>
  <c r="AC80" i="4"/>
  <c r="T80" i="4"/>
  <c r="P80" i="4"/>
  <c r="S80" i="4"/>
  <c r="X80" i="4" s="1"/>
  <c r="N80" i="4"/>
  <c r="W80" i="4" l="1"/>
  <c r="W80" i="2"/>
  <c r="AA79" i="2"/>
  <c r="G79" i="2" s="1"/>
  <c r="Z79" i="4"/>
  <c r="V80" i="4"/>
  <c r="AA80" i="4" s="1"/>
  <c r="G80" i="4" s="1"/>
  <c r="Q81" i="4"/>
  <c r="F81" i="4"/>
  <c r="B82" i="4"/>
  <c r="T81" i="4"/>
  <c r="P81" i="4"/>
  <c r="AC81" i="4"/>
  <c r="S81" i="4"/>
  <c r="N81" i="4"/>
  <c r="R81" i="4"/>
  <c r="V80" i="2"/>
  <c r="Z80" i="2" s="1"/>
  <c r="T81" i="2"/>
  <c r="R81" i="2"/>
  <c r="AC81" i="2"/>
  <c r="F81" i="2"/>
  <c r="P81" i="2"/>
  <c r="Q81" i="2"/>
  <c r="B82" i="2"/>
  <c r="S81" i="2"/>
  <c r="N81" i="2"/>
  <c r="W81" i="2" l="1"/>
  <c r="X81" i="4"/>
  <c r="X81" i="2"/>
  <c r="Z80" i="4"/>
  <c r="W81" i="4"/>
  <c r="AA80" i="2"/>
  <c r="G80" i="2" s="1"/>
  <c r="R82" i="4"/>
  <c r="Q82" i="4"/>
  <c r="F82" i="4"/>
  <c r="B83" i="4"/>
  <c r="AC82" i="4"/>
  <c r="P82" i="4"/>
  <c r="W82" i="4" s="1"/>
  <c r="N82" i="4"/>
  <c r="T82" i="4"/>
  <c r="S82" i="4"/>
  <c r="V81" i="4"/>
  <c r="Z81" i="4" s="1"/>
  <c r="V81" i="2"/>
  <c r="Z81" i="2" s="1"/>
  <c r="AC82" i="2"/>
  <c r="N82" i="2"/>
  <c r="T82" i="2"/>
  <c r="R82" i="2"/>
  <c r="Q82" i="2"/>
  <c r="P82" i="2"/>
  <c r="F82" i="2"/>
  <c r="B83" i="2"/>
  <c r="S82" i="2"/>
  <c r="X82" i="2" l="1"/>
  <c r="X82" i="4"/>
  <c r="AA81" i="4"/>
  <c r="G81" i="4" s="1"/>
  <c r="W82" i="2"/>
  <c r="AA81" i="2"/>
  <c r="G81" i="2" s="1"/>
  <c r="V82" i="4"/>
  <c r="Z82" i="4" s="1"/>
  <c r="T83" i="2"/>
  <c r="R83" i="2"/>
  <c r="P83" i="2"/>
  <c r="F83" i="2"/>
  <c r="B84" i="2"/>
  <c r="S83" i="2"/>
  <c r="Q83" i="2"/>
  <c r="AC83" i="2"/>
  <c r="N83" i="2"/>
  <c r="Q83" i="4"/>
  <c r="F83" i="4"/>
  <c r="B84" i="4"/>
  <c r="AC83" i="4"/>
  <c r="T83" i="4"/>
  <c r="P83" i="4"/>
  <c r="N83" i="4"/>
  <c r="S83" i="4"/>
  <c r="R83" i="4"/>
  <c r="V82" i="2"/>
  <c r="AA82" i="2" s="1"/>
  <c r="G82" i="2" s="1"/>
  <c r="X83" i="4" l="1"/>
  <c r="W83" i="4"/>
  <c r="W83" i="2"/>
  <c r="X83" i="2"/>
  <c r="Z82" i="2"/>
  <c r="AA82" i="4"/>
  <c r="G82" i="4" s="1"/>
  <c r="N84" i="2"/>
  <c r="B85" i="2"/>
  <c r="S84" i="2"/>
  <c r="F84" i="2"/>
  <c r="T84" i="2"/>
  <c r="R84" i="2"/>
  <c r="P84" i="2"/>
  <c r="Q84" i="2"/>
  <c r="AC84" i="2"/>
  <c r="B85" i="4"/>
  <c r="AC84" i="4"/>
  <c r="T84" i="4"/>
  <c r="P84" i="4"/>
  <c r="S84" i="4"/>
  <c r="N84" i="4"/>
  <c r="R84" i="4"/>
  <c r="Q84" i="4"/>
  <c r="F84" i="4"/>
  <c r="V83" i="2"/>
  <c r="Z83" i="2" s="1"/>
  <c r="V83" i="4"/>
  <c r="AA83" i="4" s="1"/>
  <c r="G83" i="4" s="1"/>
  <c r="X84" i="4" l="1"/>
  <c r="W84" i="2"/>
  <c r="W84" i="4"/>
  <c r="X84" i="2"/>
  <c r="Z83" i="4"/>
  <c r="Q85" i="4"/>
  <c r="F85" i="4"/>
  <c r="S85" i="4"/>
  <c r="N85" i="4"/>
  <c r="R85" i="4"/>
  <c r="B86" i="4"/>
  <c r="P85" i="4"/>
  <c r="AC85" i="4"/>
  <c r="T85" i="4"/>
  <c r="Q85" i="2"/>
  <c r="T85" i="2"/>
  <c r="B86" i="2"/>
  <c r="S85" i="2"/>
  <c r="R85" i="2"/>
  <c r="AC85" i="2"/>
  <c r="N85" i="2"/>
  <c r="F85" i="2"/>
  <c r="P85" i="2"/>
  <c r="W85" i="2" s="1"/>
  <c r="AA83" i="2"/>
  <c r="G83" i="2" s="1"/>
  <c r="V84" i="4"/>
  <c r="Z84" i="4" s="1"/>
  <c r="V84" i="2"/>
  <c r="AA84" i="2" s="1"/>
  <c r="G84" i="2" s="1"/>
  <c r="X85" i="2" l="1"/>
  <c r="W85" i="4"/>
  <c r="X85" i="4"/>
  <c r="AA84" i="4"/>
  <c r="G84" i="4" s="1"/>
  <c r="AC86" i="2"/>
  <c r="N86" i="2"/>
  <c r="Q86" i="2"/>
  <c r="T86" i="2"/>
  <c r="R86" i="2"/>
  <c r="B87" i="2"/>
  <c r="S86" i="2"/>
  <c r="F86" i="2"/>
  <c r="P86" i="2"/>
  <c r="Z84" i="2"/>
  <c r="B87" i="4"/>
  <c r="AC86" i="4"/>
  <c r="T86" i="4"/>
  <c r="P86" i="4"/>
  <c r="R86" i="4"/>
  <c r="Q86" i="4"/>
  <c r="F86" i="4"/>
  <c r="S86" i="4"/>
  <c r="N86" i="4"/>
  <c r="V85" i="2"/>
  <c r="AA85" i="2" s="1"/>
  <c r="G85" i="2" s="1"/>
  <c r="V85" i="4"/>
  <c r="AA85" i="4" s="1"/>
  <c r="G85" i="4" s="1"/>
  <c r="X86" i="2" l="1"/>
  <c r="W86" i="2"/>
  <c r="X86" i="4"/>
  <c r="W86" i="4"/>
  <c r="Z85" i="2"/>
  <c r="T87" i="2"/>
  <c r="R87" i="2"/>
  <c r="B88" i="2"/>
  <c r="F87" i="2"/>
  <c r="P87" i="2"/>
  <c r="Q87" i="2"/>
  <c r="AC87" i="2"/>
  <c r="N87" i="2"/>
  <c r="S87" i="2"/>
  <c r="X87" i="2" s="1"/>
  <c r="Z85" i="4"/>
  <c r="S87" i="4"/>
  <c r="N87" i="4"/>
  <c r="Q87" i="4"/>
  <c r="F87" i="4"/>
  <c r="B88" i="4"/>
  <c r="AC87" i="4"/>
  <c r="T87" i="4"/>
  <c r="P87" i="4"/>
  <c r="R87" i="4"/>
  <c r="V86" i="2"/>
  <c r="AA86" i="2" s="1"/>
  <c r="G86" i="2" s="1"/>
  <c r="V86" i="4"/>
  <c r="Z86" i="4" s="1"/>
  <c r="W87" i="2" l="1"/>
  <c r="W87" i="4"/>
  <c r="X87" i="4"/>
  <c r="V87" i="2"/>
  <c r="AA87" i="2" s="1"/>
  <c r="G87" i="2" s="1"/>
  <c r="AA86" i="4"/>
  <c r="G86" i="4" s="1"/>
  <c r="R88" i="4"/>
  <c r="B89" i="4"/>
  <c r="AC88" i="4"/>
  <c r="T88" i="4"/>
  <c r="P88" i="4"/>
  <c r="S88" i="4"/>
  <c r="X88" i="4" s="1"/>
  <c r="N88" i="4"/>
  <c r="Q88" i="4"/>
  <c r="F88" i="4"/>
  <c r="Z86" i="2"/>
  <c r="B89" i="2"/>
  <c r="N88" i="2"/>
  <c r="AC88" i="2"/>
  <c r="R88" i="2"/>
  <c r="T88" i="2"/>
  <c r="S88" i="2"/>
  <c r="F88" i="2"/>
  <c r="Q88" i="2"/>
  <c r="P88" i="2"/>
  <c r="V87" i="4"/>
  <c r="AA87" i="4" s="1"/>
  <c r="G87" i="4" s="1"/>
  <c r="W88" i="4" l="1"/>
  <c r="X88" i="2"/>
  <c r="W88" i="2"/>
  <c r="Z87" i="2"/>
  <c r="Z87" i="4"/>
  <c r="Q89" i="4"/>
  <c r="F89" i="4"/>
  <c r="S89" i="4"/>
  <c r="N89" i="4"/>
  <c r="R89" i="4"/>
  <c r="AC89" i="4"/>
  <c r="T89" i="4"/>
  <c r="B90" i="4"/>
  <c r="P89" i="4"/>
  <c r="V88" i="2"/>
  <c r="AA88" i="2" s="1"/>
  <c r="G88" i="2" s="1"/>
  <c r="S89" i="2"/>
  <c r="T89" i="2"/>
  <c r="F89" i="2"/>
  <c r="Q89" i="2"/>
  <c r="AC89" i="2"/>
  <c r="B90" i="2"/>
  <c r="P89" i="2"/>
  <c r="R89" i="2"/>
  <c r="N89" i="2"/>
  <c r="V88" i="4"/>
  <c r="Z88" i="4" s="1"/>
  <c r="X89" i="2" l="1"/>
  <c r="W89" i="2"/>
  <c r="W89" i="4"/>
  <c r="X89" i="4"/>
  <c r="Z88" i="2"/>
  <c r="V89" i="4"/>
  <c r="AA89" i="4" s="1"/>
  <c r="G89" i="4" s="1"/>
  <c r="B91" i="4"/>
  <c r="AC90" i="4"/>
  <c r="T90" i="4"/>
  <c r="P90" i="4"/>
  <c r="R90" i="4"/>
  <c r="Q90" i="4"/>
  <c r="F90" i="4"/>
  <c r="S90" i="4"/>
  <c r="X90" i="4" s="1"/>
  <c r="N90" i="4"/>
  <c r="AA88" i="4"/>
  <c r="G88" i="4" s="1"/>
  <c r="V89" i="2"/>
  <c r="AA89" i="2" s="1"/>
  <c r="G89" i="2" s="1"/>
  <c r="S90" i="2"/>
  <c r="P90" i="2"/>
  <c r="T90" i="2"/>
  <c r="B91" i="2"/>
  <c r="AC90" i="2"/>
  <c r="N90" i="2"/>
  <c r="Q90" i="2"/>
  <c r="F90" i="2"/>
  <c r="R90" i="2"/>
  <c r="X90" i="2" l="1"/>
  <c r="Z89" i="4"/>
  <c r="W90" i="2"/>
  <c r="W90" i="4"/>
  <c r="Z89" i="2"/>
  <c r="V90" i="4"/>
  <c r="Z90" i="4" s="1"/>
  <c r="Q91" i="2"/>
  <c r="T91" i="2"/>
  <c r="S91" i="2"/>
  <c r="P91" i="2"/>
  <c r="B92" i="2"/>
  <c r="N91" i="2"/>
  <c r="AC91" i="2"/>
  <c r="R91" i="2"/>
  <c r="F91" i="2"/>
  <c r="V90" i="2"/>
  <c r="Z90" i="2" s="1"/>
  <c r="S91" i="4"/>
  <c r="N91" i="4"/>
  <c r="Q91" i="4"/>
  <c r="F91" i="4"/>
  <c r="B92" i="4"/>
  <c r="AC91" i="4"/>
  <c r="T91" i="4"/>
  <c r="P91" i="4"/>
  <c r="R91" i="4"/>
  <c r="X91" i="2" l="1"/>
  <c r="AA90" i="4"/>
  <c r="G90" i="4" s="1"/>
  <c r="X91" i="4"/>
  <c r="W91" i="4"/>
  <c r="W91" i="2"/>
  <c r="T92" i="2"/>
  <c r="R92" i="2"/>
  <c r="P92" i="2"/>
  <c r="Q92" i="2"/>
  <c r="B93" i="2"/>
  <c r="S92" i="2"/>
  <c r="X92" i="2" s="1"/>
  <c r="F92" i="2"/>
  <c r="AC92" i="2"/>
  <c r="N92" i="2"/>
  <c r="R92" i="4"/>
  <c r="B93" i="4"/>
  <c r="AC92" i="4"/>
  <c r="T92" i="4"/>
  <c r="P92" i="4"/>
  <c r="S92" i="4"/>
  <c r="X92" i="4" s="1"/>
  <c r="N92" i="4"/>
  <c r="Q92" i="4"/>
  <c r="F92" i="4"/>
  <c r="V91" i="4"/>
  <c r="Z91" i="4" s="1"/>
  <c r="V91" i="2"/>
  <c r="Z91" i="2" s="1"/>
  <c r="AA90" i="2"/>
  <c r="G90" i="2" s="1"/>
  <c r="W92" i="4" l="1"/>
  <c r="W92" i="2"/>
  <c r="AA91" i="2"/>
  <c r="G91" i="2" s="1"/>
  <c r="V92" i="4"/>
  <c r="AA92" i="4" s="1"/>
  <c r="G92" i="4" s="1"/>
  <c r="AA91" i="4"/>
  <c r="G91" i="4" s="1"/>
  <c r="R93" i="2"/>
  <c r="B94" i="2"/>
  <c r="T93" i="2"/>
  <c r="AC93" i="2"/>
  <c r="N93" i="2"/>
  <c r="S93" i="2"/>
  <c r="Q93" i="2"/>
  <c r="P93" i="2"/>
  <c r="F93" i="2"/>
  <c r="Q93" i="4"/>
  <c r="F93" i="4"/>
  <c r="B94" i="4"/>
  <c r="S93" i="4"/>
  <c r="N93" i="4"/>
  <c r="R93" i="4"/>
  <c r="AC93" i="4"/>
  <c r="T93" i="4"/>
  <c r="P93" i="4"/>
  <c r="Z92" i="4"/>
  <c r="V92" i="2"/>
  <c r="AA92" i="2" s="1"/>
  <c r="G92" i="2" s="1"/>
  <c r="W93" i="4" l="1"/>
  <c r="X93" i="2"/>
  <c r="W93" i="2"/>
  <c r="X93" i="4"/>
  <c r="Q94" i="4"/>
  <c r="F94" i="4"/>
  <c r="B95" i="4"/>
  <c r="AC94" i="4"/>
  <c r="T94" i="4"/>
  <c r="P94" i="4"/>
  <c r="S94" i="4"/>
  <c r="X94" i="4" s="1"/>
  <c r="N94" i="4"/>
  <c r="R94" i="4"/>
  <c r="S94" i="2"/>
  <c r="R94" i="2"/>
  <c r="F94" i="2"/>
  <c r="B95" i="2"/>
  <c r="AC94" i="2"/>
  <c r="T94" i="2"/>
  <c r="P94" i="2"/>
  <c r="Q94" i="2"/>
  <c r="N94" i="2"/>
  <c r="V93" i="2"/>
  <c r="Z93" i="2" s="1"/>
  <c r="V93" i="4"/>
  <c r="AA93" i="4" s="1"/>
  <c r="G93" i="4" s="1"/>
  <c r="Z92" i="2"/>
  <c r="W94" i="4" l="1"/>
  <c r="X94" i="2"/>
  <c r="W94" i="2"/>
  <c r="B96" i="2"/>
  <c r="S95" i="2"/>
  <c r="Q95" i="2"/>
  <c r="T95" i="2"/>
  <c r="R95" i="2"/>
  <c r="F95" i="2"/>
  <c r="P95" i="2"/>
  <c r="AC95" i="2"/>
  <c r="N95" i="2"/>
  <c r="AA93" i="2"/>
  <c r="G93" i="2" s="1"/>
  <c r="Z93" i="4"/>
  <c r="V94" i="2"/>
  <c r="Z94" i="2" s="1"/>
  <c r="B96" i="4"/>
  <c r="AC95" i="4"/>
  <c r="T95" i="4"/>
  <c r="P95" i="4"/>
  <c r="S95" i="4"/>
  <c r="X95" i="4" s="1"/>
  <c r="N95" i="4"/>
  <c r="R95" i="4"/>
  <c r="Q95" i="4"/>
  <c r="F95" i="4"/>
  <c r="V94" i="4"/>
  <c r="Z94" i="4" s="1"/>
  <c r="X95" i="2" l="1"/>
  <c r="W95" i="4"/>
  <c r="W95" i="2"/>
  <c r="AA94" i="4"/>
  <c r="G94" i="4" s="1"/>
  <c r="AA94" i="2"/>
  <c r="G94" i="2" s="1"/>
  <c r="V95" i="2"/>
  <c r="Z95" i="2" s="1"/>
  <c r="S96" i="4"/>
  <c r="N96" i="4"/>
  <c r="R96" i="4"/>
  <c r="Q96" i="4"/>
  <c r="F96" i="4"/>
  <c r="T96" i="4"/>
  <c r="B97" i="4"/>
  <c r="P96" i="4"/>
  <c r="AC96" i="4"/>
  <c r="V95" i="4"/>
  <c r="AA95" i="4" s="1"/>
  <c r="G95" i="4" s="1"/>
  <c r="B97" i="2"/>
  <c r="S96" i="2"/>
  <c r="Q96" i="2"/>
  <c r="AC96" i="2"/>
  <c r="N96" i="2"/>
  <c r="P96" i="2"/>
  <c r="F96" i="2"/>
  <c r="T96" i="2"/>
  <c r="R96" i="2"/>
  <c r="AA95" i="2" l="1"/>
  <c r="G95" i="2" s="1"/>
  <c r="X96" i="4"/>
  <c r="W96" i="4"/>
  <c r="W96" i="2"/>
  <c r="X96" i="2"/>
  <c r="V96" i="2"/>
  <c r="Z96" i="2" s="1"/>
  <c r="N97" i="2"/>
  <c r="T97" i="2"/>
  <c r="R97" i="2"/>
  <c r="B98" i="2"/>
  <c r="S97" i="2"/>
  <c r="F97" i="2"/>
  <c r="AC97" i="2"/>
  <c r="Q97" i="2"/>
  <c r="P97" i="2"/>
  <c r="V96" i="4"/>
  <c r="AA96" i="4" s="1"/>
  <c r="G96" i="4" s="1"/>
  <c r="Z95" i="4"/>
  <c r="R97" i="4"/>
  <c r="Q97" i="4"/>
  <c r="F97" i="4"/>
  <c r="B98" i="4"/>
  <c r="AC97" i="4"/>
  <c r="P97" i="4"/>
  <c r="W97" i="4" s="1"/>
  <c r="T97" i="4"/>
  <c r="S97" i="4"/>
  <c r="N97" i="4"/>
  <c r="X97" i="4" l="1"/>
  <c r="X97" i="2"/>
  <c r="W97" i="2"/>
  <c r="Z96" i="4"/>
  <c r="AA96" i="2"/>
  <c r="G96" i="2" s="1"/>
  <c r="V97" i="4"/>
  <c r="AA97" i="4" s="1"/>
  <c r="G97" i="4" s="1"/>
  <c r="F98" i="2"/>
  <c r="P98" i="2"/>
  <c r="R98" i="2"/>
  <c r="AC98" i="2"/>
  <c r="N98" i="2"/>
  <c r="B99" i="2"/>
  <c r="S98" i="2"/>
  <c r="Q98" i="2"/>
  <c r="T98" i="2"/>
  <c r="Q98" i="4"/>
  <c r="F98" i="4"/>
  <c r="B99" i="4"/>
  <c r="AC98" i="4"/>
  <c r="T98" i="4"/>
  <c r="P98" i="4"/>
  <c r="N98" i="4"/>
  <c r="S98" i="4"/>
  <c r="R98" i="4"/>
  <c r="V97" i="2"/>
  <c r="Z97" i="2" s="1"/>
  <c r="X98" i="2" l="1"/>
  <c r="W98" i="4"/>
  <c r="W98" i="2"/>
  <c r="X98" i="4"/>
  <c r="Z97" i="4"/>
  <c r="AA97" i="2"/>
  <c r="G97" i="2" s="1"/>
  <c r="V98" i="4"/>
  <c r="AA98" i="4" s="1"/>
  <c r="G98" i="4" s="1"/>
  <c r="B100" i="4"/>
  <c r="AC99" i="4"/>
  <c r="T99" i="4"/>
  <c r="P99" i="4"/>
  <c r="S99" i="4"/>
  <c r="X99" i="4" s="1"/>
  <c r="N99" i="4"/>
  <c r="R99" i="4"/>
  <c r="Q99" i="4"/>
  <c r="F99" i="4"/>
  <c r="AC99" i="2"/>
  <c r="N99" i="2"/>
  <c r="F99" i="2"/>
  <c r="S99" i="2"/>
  <c r="B100" i="2"/>
  <c r="T99" i="2"/>
  <c r="R99" i="2"/>
  <c r="Q99" i="2"/>
  <c r="P99" i="2"/>
  <c r="V98" i="2"/>
  <c r="Z98" i="2" s="1"/>
  <c r="X99" i="2" l="1"/>
  <c r="W99" i="4"/>
  <c r="W99" i="2"/>
  <c r="Z98" i="4"/>
  <c r="V99" i="2"/>
  <c r="AA99" i="2" s="1"/>
  <c r="G99" i="2" s="1"/>
  <c r="AC100" i="2"/>
  <c r="Q100" i="2"/>
  <c r="N100" i="2"/>
  <c r="T100" i="2"/>
  <c r="B101" i="2"/>
  <c r="R100" i="2"/>
  <c r="S100" i="2"/>
  <c r="P100" i="2"/>
  <c r="F100" i="2"/>
  <c r="S100" i="4"/>
  <c r="N100" i="4"/>
  <c r="R100" i="4"/>
  <c r="Q100" i="4"/>
  <c r="F100" i="4"/>
  <c r="B101" i="4"/>
  <c r="AC100" i="4"/>
  <c r="P100" i="4"/>
  <c r="T100" i="4"/>
  <c r="AA98" i="2"/>
  <c r="G98" i="2" s="1"/>
  <c r="V99" i="4"/>
  <c r="AA99" i="4" s="1"/>
  <c r="G99" i="4" s="1"/>
  <c r="W100" i="2" l="1"/>
  <c r="X100" i="2"/>
  <c r="X100" i="4"/>
  <c r="W100" i="4"/>
  <c r="Z99" i="2"/>
  <c r="V100" i="4"/>
  <c r="Z100" i="4" s="1"/>
  <c r="AC101" i="2"/>
  <c r="N101" i="2"/>
  <c r="T101" i="2"/>
  <c r="R101" i="2"/>
  <c r="B102" i="2"/>
  <c r="S101" i="2"/>
  <c r="X101" i="2" s="1"/>
  <c r="P101" i="2"/>
  <c r="Q101" i="2"/>
  <c r="F101" i="2"/>
  <c r="V100" i="2"/>
  <c r="AA100" i="2" s="1"/>
  <c r="G100" i="2" s="1"/>
  <c r="Z99" i="4"/>
  <c r="R101" i="4"/>
  <c r="Q101" i="4"/>
  <c r="F101" i="4"/>
  <c r="T101" i="4"/>
  <c r="B102" i="4"/>
  <c r="AC101" i="4"/>
  <c r="P101" i="4"/>
  <c r="N101" i="4"/>
  <c r="S101" i="4"/>
  <c r="X101" i="4" s="1"/>
  <c r="W101" i="2" l="1"/>
  <c r="W101" i="4"/>
  <c r="Z100" i="2"/>
  <c r="AA100" i="4"/>
  <c r="G100" i="4" s="1"/>
  <c r="Q102" i="4"/>
  <c r="R102" i="4"/>
  <c r="F102" i="4"/>
  <c r="B103" i="4"/>
  <c r="P102" i="4"/>
  <c r="T102" i="4"/>
  <c r="N102" i="4"/>
  <c r="AC102" i="4"/>
  <c r="S102" i="4"/>
  <c r="T102" i="2"/>
  <c r="AC102" i="2"/>
  <c r="R102" i="2"/>
  <c r="B103" i="2"/>
  <c r="S102" i="2"/>
  <c r="X102" i="2" s="1"/>
  <c r="Q102" i="2"/>
  <c r="P102" i="2"/>
  <c r="N102" i="2"/>
  <c r="F102" i="2"/>
  <c r="V101" i="4"/>
  <c r="Z101" i="4" s="1"/>
  <c r="V101" i="2"/>
  <c r="AA101" i="2" s="1"/>
  <c r="G101" i="2" s="1"/>
  <c r="X102" i="4" l="1"/>
  <c r="W102" i="4"/>
  <c r="W102" i="2"/>
  <c r="AA101" i="4"/>
  <c r="G101" i="4" s="1"/>
  <c r="R103" i="4"/>
  <c r="B104" i="4"/>
  <c r="AC103" i="4"/>
  <c r="T103" i="4"/>
  <c r="P103" i="4"/>
  <c r="Q103" i="4"/>
  <c r="F103" i="4"/>
  <c r="N103" i="4"/>
  <c r="S103" i="4"/>
  <c r="V102" i="4"/>
  <c r="AA102" i="4" s="1"/>
  <c r="G102" i="4" s="1"/>
  <c r="Z101" i="2"/>
  <c r="Q103" i="2"/>
  <c r="P103" i="2"/>
  <c r="S103" i="2"/>
  <c r="F103" i="2"/>
  <c r="AC103" i="2"/>
  <c r="R103" i="2"/>
  <c r="T103" i="2"/>
  <c r="B104" i="2"/>
  <c r="N103" i="2"/>
  <c r="V102" i="2"/>
  <c r="AA102" i="2" s="1"/>
  <c r="G102" i="2" s="1"/>
  <c r="X103" i="4" l="1"/>
  <c r="W103" i="2"/>
  <c r="Z102" i="4"/>
  <c r="W103" i="4"/>
  <c r="X103" i="2"/>
  <c r="V103" i="2"/>
  <c r="Z103" i="2" s="1"/>
  <c r="V103" i="4"/>
  <c r="AA103" i="4" s="1"/>
  <c r="G103" i="4" s="1"/>
  <c r="Z103" i="4"/>
  <c r="S104" i="2"/>
  <c r="R104" i="2"/>
  <c r="AC104" i="2"/>
  <c r="N104" i="2"/>
  <c r="B105" i="2"/>
  <c r="Q104" i="2"/>
  <c r="T104" i="2"/>
  <c r="F104" i="2"/>
  <c r="P104" i="2"/>
  <c r="Z102" i="2"/>
  <c r="Q104" i="4"/>
  <c r="F104" i="4"/>
  <c r="S104" i="4"/>
  <c r="N104" i="4"/>
  <c r="B105" i="4"/>
  <c r="AC104" i="4"/>
  <c r="P104" i="4"/>
  <c r="T104" i="4"/>
  <c r="R104" i="4"/>
  <c r="W104" i="4" l="1"/>
  <c r="X104" i="4"/>
  <c r="W104" i="2"/>
  <c r="X104" i="2"/>
  <c r="V104" i="2"/>
  <c r="Z104" i="2" s="1"/>
  <c r="Q105" i="2"/>
  <c r="F105" i="2"/>
  <c r="P105" i="2"/>
  <c r="AC105" i="2"/>
  <c r="R105" i="2"/>
  <c r="B106" i="2"/>
  <c r="S105" i="2"/>
  <c r="N105" i="2"/>
  <c r="T105" i="2"/>
  <c r="AA103" i="2"/>
  <c r="G103" i="2" s="1"/>
  <c r="B106" i="4"/>
  <c r="AC105" i="4"/>
  <c r="T105" i="4"/>
  <c r="P105" i="4"/>
  <c r="R105" i="4"/>
  <c r="N105" i="4"/>
  <c r="S105" i="4"/>
  <c r="X105" i="4" s="1"/>
  <c r="F105" i="4"/>
  <c r="Q105" i="4"/>
  <c r="V104" i="4"/>
  <c r="AA104" i="4" s="1"/>
  <c r="G104" i="4" s="1"/>
  <c r="AA104" i="2" l="1"/>
  <c r="G104" i="2" s="1"/>
  <c r="X105" i="2"/>
  <c r="W105" i="2"/>
  <c r="W105" i="4"/>
  <c r="Z104" i="4"/>
  <c r="V105" i="2"/>
  <c r="AA105" i="2" s="1"/>
  <c r="G105" i="2" s="1"/>
  <c r="V105" i="4"/>
  <c r="Z105" i="4" s="1"/>
  <c r="S106" i="4"/>
  <c r="N106" i="4"/>
  <c r="Q106" i="4"/>
  <c r="F106" i="4"/>
  <c r="T106" i="4"/>
  <c r="R106" i="4"/>
  <c r="B107" i="4"/>
  <c r="P106" i="4"/>
  <c r="AC106" i="4"/>
  <c r="AC106" i="2"/>
  <c r="N106" i="2"/>
  <c r="T106" i="2"/>
  <c r="R106" i="2"/>
  <c r="P106" i="2"/>
  <c r="Q106" i="2"/>
  <c r="B107" i="2"/>
  <c r="S106" i="2"/>
  <c r="X106" i="2" s="1"/>
  <c r="F106" i="2"/>
  <c r="W106" i="4" l="1"/>
  <c r="W106" i="2"/>
  <c r="X106" i="4"/>
  <c r="Z105" i="2"/>
  <c r="V106" i="4"/>
  <c r="AA106" i="4" s="1"/>
  <c r="G106" i="4" s="1"/>
  <c r="V106" i="2"/>
  <c r="Z106" i="2" s="1"/>
  <c r="R107" i="4"/>
  <c r="B108" i="4"/>
  <c r="AC107" i="4"/>
  <c r="T107" i="4"/>
  <c r="P107" i="4"/>
  <c r="W107" i="4" s="1"/>
  <c r="S107" i="4"/>
  <c r="Q107" i="4"/>
  <c r="F107" i="4"/>
  <c r="N107" i="4"/>
  <c r="Z106" i="4"/>
  <c r="AA105" i="4"/>
  <c r="G105" i="4" s="1"/>
  <c r="B108" i="2"/>
  <c r="R107" i="2"/>
  <c r="T107" i="2"/>
  <c r="AC107" i="2"/>
  <c r="Q107" i="2"/>
  <c r="P107" i="2"/>
  <c r="S107" i="2"/>
  <c r="X107" i="2" s="1"/>
  <c r="F107" i="2"/>
  <c r="N107" i="2"/>
  <c r="W107" i="2" l="1"/>
  <c r="X107" i="4"/>
  <c r="B109" i="2"/>
  <c r="R108" i="2"/>
  <c r="Q108" i="2"/>
  <c r="T108" i="2"/>
  <c r="F108" i="2"/>
  <c r="AC108" i="2"/>
  <c r="P108" i="2"/>
  <c r="N108" i="2"/>
  <c r="S108" i="2"/>
  <c r="X108" i="2" s="1"/>
  <c r="V107" i="4"/>
  <c r="Z107" i="4" s="1"/>
  <c r="AA106" i="2"/>
  <c r="G106" i="2" s="1"/>
  <c r="V107" i="2"/>
  <c r="AA107" i="2" s="1"/>
  <c r="G107" i="2" s="1"/>
  <c r="Q108" i="4"/>
  <c r="F108" i="4"/>
  <c r="S108" i="4"/>
  <c r="N108" i="4"/>
  <c r="T108" i="4"/>
  <c r="R108" i="4"/>
  <c r="AC108" i="4"/>
  <c r="B109" i="4"/>
  <c r="P108" i="4"/>
  <c r="W108" i="4" l="1"/>
  <c r="W108" i="2"/>
  <c r="X108" i="4"/>
  <c r="AA107" i="4"/>
  <c r="G107" i="4" s="1"/>
  <c r="V108" i="4"/>
  <c r="AA108" i="4" s="1"/>
  <c r="G108" i="4" s="1"/>
  <c r="Z107" i="2"/>
  <c r="B110" i="4"/>
  <c r="AC109" i="4"/>
  <c r="T109" i="4"/>
  <c r="P109" i="4"/>
  <c r="R109" i="4"/>
  <c r="S109" i="4"/>
  <c r="X109" i="4" s="1"/>
  <c r="Q109" i="4"/>
  <c r="F109" i="4"/>
  <c r="N109" i="4"/>
  <c r="Z108" i="4"/>
  <c r="V108" i="2"/>
  <c r="AA108" i="2" s="1"/>
  <c r="G108" i="2" s="1"/>
  <c r="P109" i="2"/>
  <c r="F109" i="2"/>
  <c r="R109" i="2"/>
  <c r="S109" i="2"/>
  <c r="B110" i="2"/>
  <c r="N109" i="2"/>
  <c r="Q109" i="2"/>
  <c r="AC109" i="2"/>
  <c r="T109" i="2"/>
  <c r="X109" i="2" l="1"/>
  <c r="W109" i="2"/>
  <c r="W109" i="4"/>
  <c r="R110" i="2"/>
  <c r="P110" i="2"/>
  <c r="F110" i="2"/>
  <c r="B111" i="2"/>
  <c r="S110" i="2"/>
  <c r="X110" i="2" s="1"/>
  <c r="AC110" i="2"/>
  <c r="Q110" i="2"/>
  <c r="T110" i="2"/>
  <c r="N110" i="2"/>
  <c r="V109" i="2"/>
  <c r="AA109" i="2" s="1"/>
  <c r="G109" i="2" s="1"/>
  <c r="Z108" i="2"/>
  <c r="S110" i="4"/>
  <c r="N110" i="4"/>
  <c r="Q110" i="4"/>
  <c r="F110" i="4"/>
  <c r="R110" i="4"/>
  <c r="B111" i="4"/>
  <c r="AC110" i="4"/>
  <c r="P110" i="4"/>
  <c r="T110" i="4"/>
  <c r="Z109" i="2"/>
  <c r="V109" i="4"/>
  <c r="Z109" i="4" s="1"/>
  <c r="W110" i="4" l="1"/>
  <c r="W110" i="2"/>
  <c r="X110" i="4"/>
  <c r="V110" i="4"/>
  <c r="Z110" i="4" s="1"/>
  <c r="R111" i="4"/>
  <c r="B112" i="4"/>
  <c r="AC111" i="4"/>
  <c r="T111" i="4"/>
  <c r="P111" i="4"/>
  <c r="Q111" i="4"/>
  <c r="F111" i="4"/>
  <c r="N111" i="4"/>
  <c r="S111" i="4"/>
  <c r="AA109" i="4"/>
  <c r="G109" i="4" s="1"/>
  <c r="V110" i="2"/>
  <c r="AA110" i="2" s="1"/>
  <c r="G110" i="2" s="1"/>
  <c r="B112" i="2"/>
  <c r="S111" i="2"/>
  <c r="AC111" i="2"/>
  <c r="N111" i="2"/>
  <c r="F111" i="2"/>
  <c r="P111" i="2"/>
  <c r="Q111" i="2"/>
  <c r="T111" i="2"/>
  <c r="R111" i="2"/>
  <c r="X111" i="2" l="1"/>
  <c r="W111" i="4"/>
  <c r="X111" i="4"/>
  <c r="AA110" i="4"/>
  <c r="G110" i="4" s="1"/>
  <c r="Z110" i="2"/>
  <c r="W111" i="2"/>
  <c r="B113" i="2"/>
  <c r="F112" i="2"/>
  <c r="AC112" i="2"/>
  <c r="T112" i="2"/>
  <c r="R112" i="2"/>
  <c r="S112" i="2"/>
  <c r="P112" i="2"/>
  <c r="Q112" i="2"/>
  <c r="N112" i="2"/>
  <c r="Q112" i="4"/>
  <c r="F112" i="4"/>
  <c r="S112" i="4"/>
  <c r="N112" i="4"/>
  <c r="T112" i="4"/>
  <c r="B113" i="4"/>
  <c r="AC112" i="4"/>
  <c r="P112" i="4"/>
  <c r="R112" i="4"/>
  <c r="V111" i="2"/>
  <c r="AA111" i="2" s="1"/>
  <c r="G111" i="2" s="1"/>
  <c r="V111" i="4"/>
  <c r="Z111" i="4" s="1"/>
  <c r="W112" i="2" l="1"/>
  <c r="X112" i="2"/>
  <c r="W112" i="4"/>
  <c r="X112" i="4"/>
  <c r="AA111" i="4"/>
  <c r="G111" i="4" s="1"/>
  <c r="V112" i="2"/>
  <c r="AA112" i="2" s="1"/>
  <c r="G112" i="2" s="1"/>
  <c r="V112" i="4"/>
  <c r="AA112" i="4" s="1"/>
  <c r="G112" i="4" s="1"/>
  <c r="B114" i="4"/>
  <c r="AC113" i="4"/>
  <c r="T113" i="4"/>
  <c r="P113" i="4"/>
  <c r="R113" i="4"/>
  <c r="S113" i="4"/>
  <c r="N113" i="4"/>
  <c r="Q113" i="4"/>
  <c r="F113" i="4"/>
  <c r="S113" i="2"/>
  <c r="F113" i="2"/>
  <c r="P113" i="2"/>
  <c r="W113" i="2" s="1"/>
  <c r="R113" i="2"/>
  <c r="AC113" i="2"/>
  <c r="Q113" i="2"/>
  <c r="T113" i="2"/>
  <c r="N113" i="2"/>
  <c r="B114" i="2"/>
  <c r="Z111" i="2"/>
  <c r="Z112" i="2" l="1"/>
  <c r="X113" i="4"/>
  <c r="X113" i="2"/>
  <c r="W113" i="4"/>
  <c r="Q114" i="2"/>
  <c r="T114" i="2"/>
  <c r="F114" i="2"/>
  <c r="P114" i="2"/>
  <c r="R114" i="2"/>
  <c r="AC114" i="2"/>
  <c r="N114" i="2"/>
  <c r="B115" i="2"/>
  <c r="S114" i="2"/>
  <c r="Z112" i="4"/>
  <c r="B115" i="4"/>
  <c r="S114" i="4"/>
  <c r="N114" i="4"/>
  <c r="Q114" i="4"/>
  <c r="F114" i="4"/>
  <c r="R114" i="4"/>
  <c r="T114" i="4"/>
  <c r="AC114" i="4"/>
  <c r="P114" i="4"/>
  <c r="V113" i="2"/>
  <c r="AA113" i="2" s="1"/>
  <c r="G113" i="2" s="1"/>
  <c r="V113" i="4"/>
  <c r="Z113" i="4" s="1"/>
  <c r="X114" i="2" l="1"/>
  <c r="W114" i="4"/>
  <c r="X114" i="4"/>
  <c r="W114" i="2"/>
  <c r="AA113" i="4"/>
  <c r="G113" i="4" s="1"/>
  <c r="Q115" i="2"/>
  <c r="T115" i="2"/>
  <c r="R115" i="2"/>
  <c r="F115" i="2"/>
  <c r="B116" i="2"/>
  <c r="AC115" i="2"/>
  <c r="N115" i="2"/>
  <c r="P115" i="2"/>
  <c r="S115" i="2"/>
  <c r="V114" i="2"/>
  <c r="Z114" i="2" s="1"/>
  <c r="V114" i="4"/>
  <c r="AA114" i="4" s="1"/>
  <c r="G114" i="4" s="1"/>
  <c r="S115" i="4"/>
  <c r="N115" i="4"/>
  <c r="R115" i="4"/>
  <c r="T115" i="4"/>
  <c r="B116" i="4"/>
  <c r="AC115" i="4"/>
  <c r="P115" i="4"/>
  <c r="Q115" i="4"/>
  <c r="F115" i="4"/>
  <c r="Z113" i="2"/>
  <c r="X115" i="2" l="1"/>
  <c r="X115" i="4"/>
  <c r="W115" i="2"/>
  <c r="W115" i="4"/>
  <c r="R116" i="4"/>
  <c r="Q116" i="4"/>
  <c r="F116" i="4"/>
  <c r="S116" i="4"/>
  <c r="N116" i="4"/>
  <c r="AC116" i="4"/>
  <c r="B117" i="4"/>
  <c r="P116" i="4"/>
  <c r="T116" i="4"/>
  <c r="Z114" i="4"/>
  <c r="AA114" i="2"/>
  <c r="G114" i="2" s="1"/>
  <c r="B117" i="2"/>
  <c r="S116" i="2"/>
  <c r="F116" i="2"/>
  <c r="T116" i="2"/>
  <c r="R116" i="2"/>
  <c r="AC116" i="2"/>
  <c r="N116" i="2"/>
  <c r="P116" i="2"/>
  <c r="Q116" i="2"/>
  <c r="V115" i="4"/>
  <c r="AA115" i="4" s="1"/>
  <c r="G115" i="4" s="1"/>
  <c r="V115" i="2"/>
  <c r="Z115" i="2" s="1"/>
  <c r="X116" i="2" l="1"/>
  <c r="W116" i="4"/>
  <c r="X116" i="4"/>
  <c r="W116" i="2"/>
  <c r="Z115" i="4"/>
  <c r="V116" i="4"/>
  <c r="AA116" i="4" s="1"/>
  <c r="G116" i="4" s="1"/>
  <c r="AA115" i="2"/>
  <c r="G115" i="2" s="1"/>
  <c r="Q117" i="4"/>
  <c r="F117" i="4"/>
  <c r="B118" i="4"/>
  <c r="AC117" i="4"/>
  <c r="T117" i="4"/>
  <c r="P117" i="4"/>
  <c r="R117" i="4"/>
  <c r="N117" i="4"/>
  <c r="S117" i="4"/>
  <c r="X117" i="4" s="1"/>
  <c r="V116" i="2"/>
  <c r="AA116" i="2" s="1"/>
  <c r="G116" i="2" s="1"/>
  <c r="B118" i="2"/>
  <c r="S117" i="2"/>
  <c r="F117" i="2"/>
  <c r="Q117" i="2"/>
  <c r="P117" i="2"/>
  <c r="N117" i="2"/>
  <c r="AC117" i="2"/>
  <c r="R117" i="2"/>
  <c r="T117" i="2"/>
  <c r="W117" i="4" l="1"/>
  <c r="W117" i="2"/>
  <c r="X117" i="2"/>
  <c r="Z116" i="4"/>
  <c r="B119" i="4"/>
  <c r="AC118" i="4"/>
  <c r="T118" i="4"/>
  <c r="P118" i="4"/>
  <c r="S118" i="4"/>
  <c r="N118" i="4"/>
  <c r="Q118" i="4"/>
  <c r="F118" i="4"/>
  <c r="R118" i="4"/>
  <c r="V117" i="2"/>
  <c r="AA117" i="2" s="1"/>
  <c r="G117" i="2" s="1"/>
  <c r="S118" i="2"/>
  <c r="AC118" i="2"/>
  <c r="F118" i="2"/>
  <c r="T118" i="2"/>
  <c r="B119" i="2"/>
  <c r="P118" i="2"/>
  <c r="Q118" i="2"/>
  <c r="N118" i="2"/>
  <c r="R118" i="2"/>
  <c r="V117" i="4"/>
  <c r="AA117" i="4" s="1"/>
  <c r="G117" i="4" s="1"/>
  <c r="Z116" i="2"/>
  <c r="X118" i="4" l="1"/>
  <c r="W118" i="4"/>
  <c r="W118" i="2"/>
  <c r="X118" i="2"/>
  <c r="Z117" i="4"/>
  <c r="Z117" i="2"/>
  <c r="V118" i="2"/>
  <c r="AA118" i="2" s="1"/>
  <c r="G118" i="2" s="1"/>
  <c r="S119" i="2"/>
  <c r="N119" i="2"/>
  <c r="R119" i="2"/>
  <c r="AC119" i="2"/>
  <c r="F119" i="2"/>
  <c r="P119" i="2"/>
  <c r="B120" i="2"/>
  <c r="Q119" i="2"/>
  <c r="T119" i="2"/>
  <c r="Q119" i="4"/>
  <c r="F119" i="4"/>
  <c r="S119" i="4"/>
  <c r="N119" i="4"/>
  <c r="R119" i="4"/>
  <c r="AC119" i="4"/>
  <c r="B120" i="4"/>
  <c r="P119" i="4"/>
  <c r="T119" i="4"/>
  <c r="V118" i="4"/>
  <c r="Z118" i="4" s="1"/>
  <c r="Z118" i="2" l="1"/>
  <c r="W119" i="4"/>
  <c r="W119" i="2"/>
  <c r="X119" i="2"/>
  <c r="X119" i="4"/>
  <c r="F120" i="2"/>
  <c r="P120" i="2"/>
  <c r="B121" i="2"/>
  <c r="S120" i="2"/>
  <c r="AC120" i="2"/>
  <c r="N120" i="2"/>
  <c r="Q120" i="2"/>
  <c r="T120" i="2"/>
  <c r="R120" i="2"/>
  <c r="AA118" i="4"/>
  <c r="G118" i="4" s="1"/>
  <c r="V119" i="4"/>
  <c r="Z119" i="4" s="1"/>
  <c r="V119" i="2"/>
  <c r="AA119" i="2" s="1"/>
  <c r="G119" i="2" s="1"/>
  <c r="B121" i="4"/>
  <c r="AC120" i="4"/>
  <c r="T120" i="4"/>
  <c r="P120" i="4"/>
  <c r="R120" i="4"/>
  <c r="Q120" i="4"/>
  <c r="F120" i="4"/>
  <c r="N120" i="4"/>
  <c r="S120" i="4"/>
  <c r="X120" i="4" l="1"/>
  <c r="X120" i="2"/>
  <c r="W120" i="4"/>
  <c r="W120" i="2"/>
  <c r="Z119" i="2"/>
  <c r="V120" i="2"/>
  <c r="AA120" i="2" s="1"/>
  <c r="G120" i="2" s="1"/>
  <c r="S121" i="4"/>
  <c r="N121" i="4"/>
  <c r="Q121" i="4"/>
  <c r="F121" i="4"/>
  <c r="B122" i="4"/>
  <c r="AC121" i="4"/>
  <c r="T121" i="4"/>
  <c r="P121" i="4"/>
  <c r="R121" i="4"/>
  <c r="AA119" i="4"/>
  <c r="G119" i="4" s="1"/>
  <c r="V120" i="4"/>
  <c r="AA120" i="4" s="1"/>
  <c r="G120" i="4" s="1"/>
  <c r="P121" i="2"/>
  <c r="F121" i="2"/>
  <c r="B122" i="2"/>
  <c r="S121" i="2"/>
  <c r="Q121" i="2"/>
  <c r="T121" i="2"/>
  <c r="R121" i="2"/>
  <c r="AC121" i="2"/>
  <c r="N121" i="2"/>
  <c r="X121" i="2" l="1"/>
  <c r="W121" i="4"/>
  <c r="W121" i="2"/>
  <c r="X121" i="4"/>
  <c r="Z120" i="4"/>
  <c r="Z120" i="2"/>
  <c r="V121" i="2"/>
  <c r="AA121" i="2" s="1"/>
  <c r="G121" i="2" s="1"/>
  <c r="R122" i="4"/>
  <c r="B123" i="4"/>
  <c r="AC122" i="4"/>
  <c r="T122" i="4"/>
  <c r="P122" i="4"/>
  <c r="S122" i="4"/>
  <c r="N122" i="4"/>
  <c r="F122" i="4"/>
  <c r="Q122" i="4"/>
  <c r="B123" i="2"/>
  <c r="T122" i="2"/>
  <c r="S122" i="2"/>
  <c r="Q122" i="2"/>
  <c r="AC122" i="2"/>
  <c r="R122" i="2"/>
  <c r="P122" i="2"/>
  <c r="N122" i="2"/>
  <c r="F122" i="2"/>
  <c r="V121" i="4"/>
  <c r="AA121" i="4" s="1"/>
  <c r="G121" i="4" s="1"/>
  <c r="X122" i="2" l="1"/>
  <c r="W122" i="2"/>
  <c r="X122" i="4"/>
  <c r="W122" i="4"/>
  <c r="Z121" i="2"/>
  <c r="V122" i="2"/>
  <c r="Z122" i="2" s="1"/>
  <c r="V122" i="4"/>
  <c r="AA122" i="4" s="1"/>
  <c r="G122" i="4" s="1"/>
  <c r="Z121" i="4"/>
  <c r="Q123" i="4"/>
  <c r="F123" i="4"/>
  <c r="S123" i="4"/>
  <c r="N123" i="4"/>
  <c r="R123" i="4"/>
  <c r="T123" i="4"/>
  <c r="B124" i="4"/>
  <c r="P123" i="4"/>
  <c r="AC123" i="4"/>
  <c r="P123" i="2"/>
  <c r="R123" i="2"/>
  <c r="AC123" i="2"/>
  <c r="S123" i="2"/>
  <c r="T123" i="2"/>
  <c r="F123" i="2"/>
  <c r="B124" i="2"/>
  <c r="N123" i="2"/>
  <c r="Q123" i="2"/>
  <c r="Z122" i="4"/>
  <c r="X123" i="2" l="1"/>
  <c r="W123" i="4"/>
  <c r="W123" i="2"/>
  <c r="X123" i="4"/>
  <c r="AA122" i="2"/>
  <c r="G122" i="2" s="1"/>
  <c r="V123" i="2"/>
  <c r="AA123" i="2" s="1"/>
  <c r="G123" i="2" s="1"/>
  <c r="B125" i="4"/>
  <c r="AC124" i="4"/>
  <c r="T124" i="4"/>
  <c r="P124" i="4"/>
  <c r="R124" i="4"/>
  <c r="Q124" i="4"/>
  <c r="F124" i="4"/>
  <c r="S124" i="4"/>
  <c r="X124" i="4" s="1"/>
  <c r="N124" i="4"/>
  <c r="P124" i="2"/>
  <c r="Q124" i="2"/>
  <c r="B125" i="2"/>
  <c r="S124" i="2"/>
  <c r="F124" i="2"/>
  <c r="T124" i="2"/>
  <c r="R124" i="2"/>
  <c r="AC124" i="2"/>
  <c r="N124" i="2"/>
  <c r="V123" i="4"/>
  <c r="AA123" i="4" s="1"/>
  <c r="G123" i="4" s="1"/>
  <c r="W124" i="4" l="1"/>
  <c r="Z123" i="2"/>
  <c r="W124" i="2"/>
  <c r="X124" i="2"/>
  <c r="Z123" i="4"/>
  <c r="Q125" i="4"/>
  <c r="F125" i="4"/>
  <c r="B126" i="4"/>
  <c r="AC125" i="4"/>
  <c r="T125" i="4"/>
  <c r="P125" i="4"/>
  <c r="N125" i="4"/>
  <c r="S125" i="4"/>
  <c r="R125" i="4"/>
  <c r="V124" i="2"/>
  <c r="AA124" i="2" s="1"/>
  <c r="G124" i="2" s="1"/>
  <c r="T125" i="2"/>
  <c r="Q125" i="2"/>
  <c r="S125" i="2"/>
  <c r="B126" i="2"/>
  <c r="N125" i="2"/>
  <c r="P125" i="2"/>
  <c r="AC125" i="2"/>
  <c r="R125" i="2"/>
  <c r="F125" i="2"/>
  <c r="V124" i="4"/>
  <c r="Z124" i="4" s="1"/>
  <c r="X125" i="2" l="1"/>
  <c r="X125" i="4"/>
  <c r="W125" i="2"/>
  <c r="W125" i="4"/>
  <c r="AA124" i="4"/>
  <c r="G124" i="4" s="1"/>
  <c r="V125" i="2"/>
  <c r="AA125" i="2" s="1"/>
  <c r="G125" i="2" s="1"/>
  <c r="Z124" i="2"/>
  <c r="V125" i="4"/>
  <c r="AA125" i="4" s="1"/>
  <c r="G125" i="4" s="1"/>
  <c r="R126" i="4"/>
  <c r="AC126" i="4"/>
  <c r="T126" i="4"/>
  <c r="P126" i="4"/>
  <c r="S126" i="4"/>
  <c r="N126" i="4"/>
  <c r="Q126" i="4"/>
  <c r="F126" i="4"/>
  <c r="B127" i="4"/>
  <c r="N126" i="2"/>
  <c r="B127" i="2"/>
  <c r="Q126" i="2"/>
  <c r="AC126" i="2"/>
  <c r="R126" i="2"/>
  <c r="P126" i="2"/>
  <c r="S126" i="2"/>
  <c r="F126" i="2"/>
  <c r="T126" i="2"/>
  <c r="X126" i="4" l="1"/>
  <c r="W126" i="2"/>
  <c r="X126" i="2"/>
  <c r="W126" i="4"/>
  <c r="V126" i="2"/>
  <c r="AA126" i="2" s="1"/>
  <c r="G126" i="2" s="1"/>
  <c r="R127" i="2"/>
  <c r="AC127" i="2"/>
  <c r="N127" i="2"/>
  <c r="B128" i="2"/>
  <c r="S127" i="2"/>
  <c r="Q127" i="2"/>
  <c r="T127" i="2"/>
  <c r="F127" i="2"/>
  <c r="P127" i="2"/>
  <c r="Z125" i="4"/>
  <c r="B128" i="4"/>
  <c r="AC127" i="4"/>
  <c r="T127" i="4"/>
  <c r="P127" i="4"/>
  <c r="S127" i="4"/>
  <c r="F127" i="4"/>
  <c r="Q127" i="4"/>
  <c r="N127" i="4"/>
  <c r="R127" i="4"/>
  <c r="Z125" i="2"/>
  <c r="V126" i="4"/>
  <c r="AA126" i="4" s="1"/>
  <c r="G126" i="4" s="1"/>
  <c r="X127" i="2" l="1"/>
  <c r="W127" i="2"/>
  <c r="W127" i="4"/>
  <c r="X127" i="4"/>
  <c r="Z126" i="2"/>
  <c r="V127" i="2"/>
  <c r="Z127" i="2" s="1"/>
  <c r="Z126" i="4"/>
  <c r="S128" i="4"/>
  <c r="X128" i="4" s="1"/>
  <c r="N128" i="4"/>
  <c r="B129" i="4"/>
  <c r="P128" i="4"/>
  <c r="AC128" i="4"/>
  <c r="R128" i="4"/>
  <c r="Q128" i="4"/>
  <c r="T128" i="4"/>
  <c r="F128" i="4"/>
  <c r="B129" i="2"/>
  <c r="S128" i="2"/>
  <c r="AC128" i="2"/>
  <c r="N128" i="2"/>
  <c r="F128" i="2"/>
  <c r="P128" i="2"/>
  <c r="Q128" i="2"/>
  <c r="T128" i="2"/>
  <c r="R128" i="2"/>
  <c r="V127" i="4"/>
  <c r="AA127" i="4" s="1"/>
  <c r="G127" i="4" s="1"/>
  <c r="AA127" i="2" l="1"/>
  <c r="G127" i="2" s="1"/>
  <c r="W128" i="2"/>
  <c r="X128" i="2"/>
  <c r="W128" i="4"/>
  <c r="Z127" i="4"/>
  <c r="T129" i="2"/>
  <c r="R129" i="2"/>
  <c r="P129" i="2"/>
  <c r="F129" i="2"/>
  <c r="N129" i="2"/>
  <c r="B130" i="2"/>
  <c r="S129" i="2"/>
  <c r="Q129" i="2"/>
  <c r="AC129" i="2"/>
  <c r="V128" i="4"/>
  <c r="Z128" i="4" s="1"/>
  <c r="V128" i="2"/>
  <c r="Z128" i="2" s="1"/>
  <c r="R129" i="4"/>
  <c r="Q129" i="4"/>
  <c r="T129" i="4"/>
  <c r="N129" i="4"/>
  <c r="F129" i="4"/>
  <c r="AC129" i="4"/>
  <c r="S129" i="4"/>
  <c r="X129" i="4" s="1"/>
  <c r="P129" i="4"/>
  <c r="B130" i="4"/>
  <c r="X129" i="2" l="1"/>
  <c r="W129" i="4"/>
  <c r="W129" i="2"/>
  <c r="AA128" i="4"/>
  <c r="G128" i="4" s="1"/>
  <c r="AA128" i="2"/>
  <c r="G128" i="2" s="1"/>
  <c r="Q130" i="4"/>
  <c r="F130" i="4"/>
  <c r="AC130" i="4"/>
  <c r="S130" i="4"/>
  <c r="B131" i="4"/>
  <c r="P130" i="4"/>
  <c r="T130" i="4"/>
  <c r="N130" i="4"/>
  <c r="R130" i="4"/>
  <c r="B131" i="2"/>
  <c r="R130" i="2"/>
  <c r="AC130" i="2"/>
  <c r="N130" i="2"/>
  <c r="P130" i="2"/>
  <c r="Q130" i="2"/>
  <c r="T130" i="2"/>
  <c r="S130" i="2"/>
  <c r="F130" i="2"/>
  <c r="V129" i="4"/>
  <c r="Z129" i="4" s="1"/>
  <c r="V129" i="2"/>
  <c r="Z129" i="2" s="1"/>
  <c r="X130" i="4" l="1"/>
  <c r="W130" i="2"/>
  <c r="W130" i="4"/>
  <c r="X130" i="2"/>
  <c r="AA129" i="4"/>
  <c r="G129" i="4" s="1"/>
  <c r="AA129" i="2"/>
  <c r="G129" i="2" s="1"/>
  <c r="B132" i="4"/>
  <c r="AC131" i="4"/>
  <c r="T131" i="4"/>
  <c r="P131" i="4"/>
  <c r="N131" i="4"/>
  <c r="R131" i="4"/>
  <c r="Q131" i="4"/>
  <c r="S131" i="4"/>
  <c r="X131" i="4" s="1"/>
  <c r="F131" i="4"/>
  <c r="V130" i="2"/>
  <c r="Z130" i="2" s="1"/>
  <c r="Q131" i="2"/>
  <c r="R131" i="2"/>
  <c r="T131" i="2"/>
  <c r="AC131" i="2"/>
  <c r="S131" i="2"/>
  <c r="B132" i="2"/>
  <c r="P131" i="2"/>
  <c r="F131" i="2"/>
  <c r="N131" i="2"/>
  <c r="V130" i="4"/>
  <c r="Z130" i="4" s="1"/>
  <c r="X131" i="2" l="1"/>
  <c r="W131" i="2"/>
  <c r="W131" i="4"/>
  <c r="AA130" i="2"/>
  <c r="G130" i="2" s="1"/>
  <c r="V131" i="2"/>
  <c r="AA131" i="2" s="1"/>
  <c r="G131" i="2" s="1"/>
  <c r="AA130" i="4"/>
  <c r="G130" i="4" s="1"/>
  <c r="T132" i="2"/>
  <c r="N132" i="2"/>
  <c r="P132" i="2"/>
  <c r="R132" i="2"/>
  <c r="B133" i="2"/>
  <c r="F132" i="2"/>
  <c r="Q132" i="2"/>
  <c r="AC132" i="2"/>
  <c r="S132" i="2"/>
  <c r="X132" i="2" s="1"/>
  <c r="V131" i="4"/>
  <c r="Z131" i="4" s="1"/>
  <c r="S132" i="4"/>
  <c r="N132" i="4"/>
  <c r="Q132" i="4"/>
  <c r="T132" i="4"/>
  <c r="F132" i="4"/>
  <c r="AC132" i="4"/>
  <c r="R132" i="4"/>
  <c r="B133" i="4"/>
  <c r="P132" i="4"/>
  <c r="X132" i="4" l="1"/>
  <c r="W132" i="4"/>
  <c r="AA131" i="4"/>
  <c r="G131" i="4" s="1"/>
  <c r="W132" i="2"/>
  <c r="V132" i="4"/>
  <c r="AA132" i="4" s="1"/>
  <c r="G132" i="4" s="1"/>
  <c r="R133" i="4"/>
  <c r="AC133" i="4"/>
  <c r="S133" i="4"/>
  <c r="B134" i="4"/>
  <c r="P133" i="4"/>
  <c r="T133" i="4"/>
  <c r="N133" i="4"/>
  <c r="F133" i="4"/>
  <c r="Q133" i="4"/>
  <c r="V132" i="2"/>
  <c r="Z132" i="2" s="1"/>
  <c r="S133" i="2"/>
  <c r="Q133" i="2"/>
  <c r="P133" i="2"/>
  <c r="N133" i="2"/>
  <c r="F133" i="2"/>
  <c r="R133" i="2"/>
  <c r="T133" i="2"/>
  <c r="B134" i="2"/>
  <c r="AC133" i="2"/>
  <c r="Z131" i="2"/>
  <c r="X133" i="2" l="1"/>
  <c r="X133" i="4"/>
  <c r="W133" i="2"/>
  <c r="W133" i="4"/>
  <c r="AA132" i="2"/>
  <c r="G132" i="2" s="1"/>
  <c r="V133" i="2"/>
  <c r="AA133" i="2" s="1"/>
  <c r="G133" i="2" s="1"/>
  <c r="V133" i="4"/>
  <c r="Z133" i="4" s="1"/>
  <c r="Z132" i="4"/>
  <c r="Q134" i="4"/>
  <c r="F134" i="4"/>
  <c r="T134" i="4"/>
  <c r="N134" i="4"/>
  <c r="R134" i="4"/>
  <c r="P134" i="4"/>
  <c r="AC134" i="4"/>
  <c r="AP130" i="4" s="1"/>
  <c r="S134" i="4"/>
  <c r="S134" i="2"/>
  <c r="AC134" i="2"/>
  <c r="AP128" i="2" s="1"/>
  <c r="N134" i="2"/>
  <c r="AJ131" i="2" s="1"/>
  <c r="T134" i="2"/>
  <c r="R134" i="2"/>
  <c r="F134" i="2"/>
  <c r="Q134" i="2"/>
  <c r="AL127" i="2" s="1"/>
  <c r="P134" i="2"/>
  <c r="AP130" i="2"/>
  <c r="AN133" i="2"/>
  <c r="AO130" i="4"/>
  <c r="AP131" i="4" l="1"/>
  <c r="AN126" i="2"/>
  <c r="AP133" i="2"/>
  <c r="AN128" i="2"/>
  <c r="W134" i="4"/>
  <c r="AK131" i="4"/>
  <c r="X134" i="2"/>
  <c r="W134" i="2"/>
  <c r="AN133" i="4"/>
  <c r="X134" i="4"/>
  <c r="AJ130" i="4"/>
  <c r="AO132" i="4"/>
  <c r="AM132" i="2"/>
  <c r="AA133" i="4"/>
  <c r="G133" i="4" s="1"/>
  <c r="AP129" i="2"/>
  <c r="AM128" i="2"/>
  <c r="AO131" i="2"/>
  <c r="AW131" i="2" s="1"/>
  <c r="AK132" i="4"/>
  <c r="AN131" i="4"/>
  <c r="AM129" i="2"/>
  <c r="AK127" i="4"/>
  <c r="AL133" i="4"/>
  <c r="AP133" i="4"/>
  <c r="AJ133" i="2"/>
  <c r="AV133" i="2" s="1"/>
  <c r="AO131" i="4"/>
  <c r="AJ127" i="4"/>
  <c r="AL131" i="2"/>
  <c r="AT131" i="2" s="1"/>
  <c r="AJ126" i="2"/>
  <c r="AV126" i="2" s="1"/>
  <c r="AM130" i="2"/>
  <c r="AM131" i="2"/>
  <c r="AU131" i="2" s="1"/>
  <c r="AJ127" i="2"/>
  <c r="AT127" i="2" s="1"/>
  <c r="V134" i="2"/>
  <c r="AA134" i="2" s="1"/>
  <c r="G134" i="2" s="1"/>
  <c r="AK134" i="2"/>
  <c r="AK16" i="2"/>
  <c r="AK15" i="2"/>
  <c r="AK17" i="2"/>
  <c r="AK19" i="2"/>
  <c r="AK18" i="2"/>
  <c r="AK20" i="2"/>
  <c r="AK21" i="2"/>
  <c r="AK23" i="2"/>
  <c r="AK22" i="2"/>
  <c r="AK24" i="2"/>
  <c r="AK25" i="2"/>
  <c r="AK26" i="2"/>
  <c r="AK27" i="2"/>
  <c r="AK28" i="2"/>
  <c r="AK29" i="2"/>
  <c r="AK30" i="2"/>
  <c r="AK31" i="2"/>
  <c r="AK33" i="2"/>
  <c r="AK32" i="2"/>
  <c r="AK35" i="2"/>
  <c r="AK34" i="2"/>
  <c r="AK36" i="2"/>
  <c r="AK39" i="2"/>
  <c r="AK37" i="2"/>
  <c r="AK38" i="2"/>
  <c r="AK41" i="2"/>
  <c r="AK43" i="2"/>
  <c r="AK42" i="2"/>
  <c r="AK40" i="2"/>
  <c r="AK44" i="2"/>
  <c r="AK46" i="2"/>
  <c r="AK48" i="2"/>
  <c r="AK47" i="2"/>
  <c r="AK45" i="2"/>
  <c r="AK50" i="2"/>
  <c r="AK49" i="2"/>
  <c r="AK52" i="2"/>
  <c r="AK51" i="2"/>
  <c r="AK56" i="2"/>
  <c r="AK55" i="2"/>
  <c r="AK54" i="2"/>
  <c r="AK53" i="2"/>
  <c r="AK57" i="2"/>
  <c r="AK59" i="2"/>
  <c r="AK58" i="2"/>
  <c r="AK61" i="2"/>
  <c r="AK60" i="2"/>
  <c r="AK62" i="2"/>
  <c r="AK64" i="2"/>
  <c r="AK66" i="2"/>
  <c r="AK65" i="2"/>
  <c r="AK63" i="2"/>
  <c r="AK68" i="2"/>
  <c r="AK69" i="2"/>
  <c r="AK67" i="2"/>
  <c r="AK70" i="2"/>
  <c r="AK72" i="2"/>
  <c r="AK71" i="2"/>
  <c r="AK75" i="2"/>
  <c r="AK73" i="2"/>
  <c r="AK74" i="2"/>
  <c r="AK77" i="2"/>
  <c r="AK78" i="2"/>
  <c r="AK76" i="2"/>
  <c r="AK80" i="2"/>
  <c r="AK79" i="2"/>
  <c r="AK83" i="2"/>
  <c r="AK81" i="2"/>
  <c r="AK82" i="2"/>
  <c r="AK84" i="2"/>
  <c r="AK85" i="2"/>
  <c r="AK89" i="2"/>
  <c r="AK88" i="2"/>
  <c r="AK86" i="2"/>
  <c r="AK87" i="2"/>
  <c r="AK92" i="2"/>
  <c r="AK91" i="2"/>
  <c r="AK90" i="2"/>
  <c r="AK93" i="2"/>
  <c r="AK94" i="2"/>
  <c r="AK96" i="2"/>
  <c r="AK95" i="2"/>
  <c r="AK97" i="2"/>
  <c r="AK99" i="2"/>
  <c r="AK98" i="2"/>
  <c r="AK101" i="2"/>
  <c r="AK100" i="2"/>
  <c r="AK102" i="2"/>
  <c r="AK103" i="2"/>
  <c r="AK104" i="2"/>
  <c r="AK105" i="2"/>
  <c r="AK108" i="2"/>
  <c r="AK106" i="2"/>
  <c r="AK107" i="2"/>
  <c r="AK109" i="2"/>
  <c r="AK110" i="2"/>
  <c r="AK111" i="2"/>
  <c r="AK112" i="2"/>
  <c r="AK114" i="2"/>
  <c r="AK117" i="2"/>
  <c r="AK113" i="2"/>
  <c r="AK116" i="2"/>
  <c r="AK115" i="2"/>
  <c r="AK120" i="2"/>
  <c r="AK119" i="2"/>
  <c r="AK118" i="2"/>
  <c r="AK121" i="2"/>
  <c r="AK122" i="2"/>
  <c r="AK123" i="2"/>
  <c r="AK124" i="2"/>
  <c r="AK126" i="2"/>
  <c r="AS126" i="2" s="1"/>
  <c r="AK125" i="2"/>
  <c r="AK129" i="2"/>
  <c r="AK127" i="2"/>
  <c r="AS127" i="2" s="1"/>
  <c r="AX133" i="2"/>
  <c r="AJ134" i="4"/>
  <c r="AJ17" i="4"/>
  <c r="AJ18" i="4"/>
  <c r="AJ16" i="4"/>
  <c r="AJ15" i="4"/>
  <c r="AJ20" i="4"/>
  <c r="AJ19" i="4"/>
  <c r="AJ22" i="4"/>
  <c r="AJ21" i="4"/>
  <c r="AJ23" i="4"/>
  <c r="AJ25" i="4"/>
  <c r="AJ24" i="4"/>
  <c r="AJ26" i="4"/>
  <c r="AJ29" i="4"/>
  <c r="AJ27" i="4"/>
  <c r="AJ28" i="4"/>
  <c r="AJ30" i="4"/>
  <c r="AJ31" i="4"/>
  <c r="AJ32" i="4"/>
  <c r="AJ33" i="4"/>
  <c r="AJ34" i="4"/>
  <c r="AJ35" i="4"/>
  <c r="AJ38" i="4"/>
  <c r="AJ37" i="4"/>
  <c r="AJ36" i="4"/>
  <c r="AJ39" i="4"/>
  <c r="AJ40" i="4"/>
  <c r="AJ43" i="4"/>
  <c r="AJ41" i="4"/>
  <c r="AJ42" i="4"/>
  <c r="AJ45" i="4"/>
  <c r="AJ44" i="4"/>
  <c r="AJ46" i="4"/>
  <c r="AJ47" i="4"/>
  <c r="AJ48" i="4"/>
  <c r="AJ50" i="4"/>
  <c r="AJ51" i="4"/>
  <c r="AJ49" i="4"/>
  <c r="AJ52" i="4"/>
  <c r="AJ53" i="4"/>
  <c r="AJ54" i="4"/>
  <c r="AJ55" i="4"/>
  <c r="AJ56" i="4"/>
  <c r="AJ57" i="4"/>
  <c r="AJ58" i="4"/>
  <c r="AJ59" i="4"/>
  <c r="AJ63" i="4"/>
  <c r="AJ60" i="4"/>
  <c r="AJ62" i="4"/>
  <c r="AJ61" i="4"/>
  <c r="AJ64" i="4"/>
  <c r="AJ65" i="4"/>
  <c r="AJ66" i="4"/>
  <c r="AJ68" i="4"/>
  <c r="AJ67" i="4"/>
  <c r="AJ70" i="4"/>
  <c r="AJ69" i="4"/>
  <c r="AJ71" i="4"/>
  <c r="AJ72" i="4"/>
  <c r="AJ73" i="4"/>
  <c r="AJ74" i="4"/>
  <c r="AJ78" i="4"/>
  <c r="AJ75" i="4"/>
  <c r="AJ76" i="4"/>
  <c r="AJ77" i="4"/>
  <c r="AJ80" i="4"/>
  <c r="AJ79" i="4"/>
  <c r="AJ81" i="4"/>
  <c r="AJ83" i="4"/>
  <c r="AJ82" i="4"/>
  <c r="AJ84" i="4"/>
  <c r="AJ85" i="4"/>
  <c r="AJ87" i="4"/>
  <c r="AJ86" i="4"/>
  <c r="AJ89" i="4"/>
  <c r="AJ88" i="4"/>
  <c r="AJ90" i="4"/>
  <c r="AJ93" i="4"/>
  <c r="AJ91" i="4"/>
  <c r="AJ92" i="4"/>
  <c r="AJ94" i="4"/>
  <c r="AJ95" i="4"/>
  <c r="AJ99" i="4"/>
  <c r="AJ96" i="4"/>
  <c r="AJ97" i="4"/>
  <c r="AJ101" i="4"/>
  <c r="AJ98" i="4"/>
  <c r="AJ100" i="4"/>
  <c r="AJ102" i="4"/>
  <c r="AJ103" i="4"/>
  <c r="AJ104" i="4"/>
  <c r="AJ107" i="4"/>
  <c r="AJ106" i="4"/>
  <c r="AJ105" i="4"/>
  <c r="AJ108" i="4"/>
  <c r="AJ110" i="4"/>
  <c r="AJ109" i="4"/>
  <c r="AJ111" i="4"/>
  <c r="AJ112" i="4"/>
  <c r="AJ114" i="4"/>
  <c r="AJ113" i="4"/>
  <c r="AJ116" i="4"/>
  <c r="AJ117" i="4"/>
  <c r="AJ115" i="4"/>
  <c r="AJ119" i="4"/>
  <c r="AJ118" i="4"/>
  <c r="AJ121" i="4"/>
  <c r="AJ120" i="4"/>
  <c r="AJ122" i="4"/>
  <c r="AJ124" i="4"/>
  <c r="AJ123" i="4"/>
  <c r="AJ126" i="4"/>
  <c r="AJ132" i="4"/>
  <c r="AJ128" i="4"/>
  <c r="AJ129" i="4"/>
  <c r="AJ125" i="4"/>
  <c r="AJ131" i="4"/>
  <c r="AW131" i="4" s="1"/>
  <c r="AL128" i="4"/>
  <c r="AL130" i="2"/>
  <c r="AX130" i="4"/>
  <c r="AO134" i="2"/>
  <c r="AO17" i="2"/>
  <c r="AO15" i="2"/>
  <c r="AO16" i="2"/>
  <c r="AO21" i="2"/>
  <c r="AO18" i="2"/>
  <c r="AO20" i="2"/>
  <c r="AO19" i="2"/>
  <c r="AO22" i="2"/>
  <c r="AO24" i="2"/>
  <c r="AO23" i="2"/>
  <c r="AO25" i="2"/>
  <c r="AO26" i="2"/>
  <c r="AO28" i="2"/>
  <c r="AO29" i="2"/>
  <c r="AO27" i="2"/>
  <c r="AO30" i="2"/>
  <c r="AO31" i="2"/>
  <c r="AO33" i="2"/>
  <c r="AO32" i="2"/>
  <c r="AO35" i="2"/>
  <c r="AO34" i="2"/>
  <c r="AO36" i="2"/>
  <c r="AO37" i="2"/>
  <c r="AO39" i="2"/>
  <c r="AO38" i="2"/>
  <c r="AO40" i="2"/>
  <c r="AO42" i="2"/>
  <c r="AO41" i="2"/>
  <c r="AO44" i="2"/>
  <c r="AO43" i="2"/>
  <c r="AO45" i="2"/>
  <c r="AO46" i="2"/>
  <c r="AO47" i="2"/>
  <c r="AO48" i="2"/>
  <c r="AO50" i="2"/>
  <c r="AO52" i="2"/>
  <c r="AO49" i="2"/>
  <c r="AO51" i="2"/>
  <c r="AO53" i="2"/>
  <c r="AO55" i="2"/>
  <c r="AO54" i="2"/>
  <c r="AO58" i="2"/>
  <c r="AO56" i="2"/>
  <c r="AO57" i="2"/>
  <c r="AO61" i="2"/>
  <c r="AO59" i="2"/>
  <c r="AO60" i="2"/>
  <c r="AO64" i="2"/>
  <c r="AO63" i="2"/>
  <c r="AO62" i="2"/>
  <c r="AO66" i="2"/>
  <c r="AO68" i="2"/>
  <c r="AO65" i="2"/>
  <c r="AO69" i="2"/>
  <c r="AO67" i="2"/>
  <c r="AO70" i="2"/>
  <c r="AO74" i="2"/>
  <c r="AO72" i="2"/>
  <c r="AO73" i="2"/>
  <c r="AO71" i="2"/>
  <c r="AO76" i="2"/>
  <c r="AO75" i="2"/>
  <c r="AO77" i="2"/>
  <c r="AO79" i="2"/>
  <c r="AO78" i="2"/>
  <c r="AO83" i="2"/>
  <c r="AO80" i="2"/>
  <c r="AO82" i="2"/>
  <c r="AO85" i="2"/>
  <c r="AO81" i="2"/>
  <c r="AO86" i="2"/>
  <c r="AO84" i="2"/>
  <c r="AO88" i="2"/>
  <c r="AO87" i="2"/>
  <c r="AO90" i="2"/>
  <c r="AO92" i="2"/>
  <c r="AO89" i="2"/>
  <c r="AO91" i="2"/>
  <c r="AO94" i="2"/>
  <c r="AO95" i="2"/>
  <c r="AO93" i="2"/>
  <c r="AO97" i="2"/>
  <c r="AO96" i="2"/>
  <c r="AO100" i="2"/>
  <c r="AO98" i="2"/>
  <c r="AO99" i="2"/>
  <c r="AO102" i="2"/>
  <c r="AO101" i="2"/>
  <c r="AO104" i="2"/>
  <c r="AO107" i="2"/>
  <c r="AO103" i="2"/>
  <c r="AO105" i="2"/>
  <c r="AO106" i="2"/>
  <c r="AO108" i="2"/>
  <c r="AO109" i="2"/>
  <c r="AO113" i="2"/>
  <c r="AO111" i="2"/>
  <c r="AO110" i="2"/>
  <c r="AO112" i="2"/>
  <c r="AO114" i="2"/>
  <c r="AO115" i="2"/>
  <c r="AO117" i="2"/>
  <c r="AO116" i="2"/>
  <c r="AO118" i="2"/>
  <c r="AO122" i="2"/>
  <c r="AO120" i="2"/>
  <c r="AO119" i="2"/>
  <c r="AO125" i="2"/>
  <c r="AO121" i="2"/>
  <c r="AO123" i="2"/>
  <c r="AO124" i="2"/>
  <c r="AO128" i="2"/>
  <c r="AO129" i="2"/>
  <c r="AO126" i="2"/>
  <c r="AO130" i="2"/>
  <c r="AM134" i="4"/>
  <c r="AM16" i="4"/>
  <c r="AM18" i="4"/>
  <c r="AM15" i="4"/>
  <c r="AM17" i="4"/>
  <c r="AM20" i="4"/>
  <c r="AM19" i="4"/>
  <c r="AM22" i="4"/>
  <c r="AU22" i="4" s="1"/>
  <c r="AM21" i="4"/>
  <c r="AM25" i="4"/>
  <c r="AM23" i="4"/>
  <c r="AM24" i="4"/>
  <c r="AU24" i="4" s="1"/>
  <c r="AM26" i="4"/>
  <c r="AM27" i="4"/>
  <c r="AM28" i="4"/>
  <c r="AM29" i="4"/>
  <c r="AM32" i="4"/>
  <c r="AM31" i="4"/>
  <c r="AM30" i="4"/>
  <c r="AM34" i="4"/>
  <c r="AM33" i="4"/>
  <c r="AM37" i="4"/>
  <c r="AM35" i="4"/>
  <c r="AM36" i="4"/>
  <c r="AM39" i="4"/>
  <c r="AM38" i="4"/>
  <c r="AM40" i="4"/>
  <c r="AM41" i="4"/>
  <c r="AM42" i="4"/>
  <c r="AM44" i="4"/>
  <c r="AM47" i="4"/>
  <c r="AM43" i="4"/>
  <c r="AU43" i="4" s="1"/>
  <c r="AM45" i="4"/>
  <c r="AM46" i="4"/>
  <c r="AM50" i="4"/>
  <c r="AM48" i="4"/>
  <c r="AM49" i="4"/>
  <c r="AM51" i="4"/>
  <c r="AM54" i="4"/>
  <c r="AM52" i="4"/>
  <c r="AM53" i="4"/>
  <c r="AM56" i="4"/>
  <c r="AM55" i="4"/>
  <c r="AM58" i="4"/>
  <c r="AM57" i="4"/>
  <c r="AM59" i="4"/>
  <c r="AM60" i="4"/>
  <c r="AM64" i="4"/>
  <c r="AM63" i="4"/>
  <c r="AM62" i="4"/>
  <c r="AM61" i="4"/>
  <c r="AM66" i="4"/>
  <c r="AM68" i="4"/>
  <c r="AM67" i="4"/>
  <c r="AM65" i="4"/>
  <c r="AM69" i="4"/>
  <c r="AM70" i="4"/>
  <c r="AM71" i="4"/>
  <c r="AM73" i="4"/>
  <c r="AM72" i="4"/>
  <c r="AM74" i="4"/>
  <c r="AM75" i="4"/>
  <c r="AM76" i="4"/>
  <c r="AM78" i="4"/>
  <c r="AM79" i="4"/>
  <c r="AM77" i="4"/>
  <c r="AM81" i="4"/>
  <c r="AM80" i="4"/>
  <c r="AM83" i="4"/>
  <c r="AM85" i="4"/>
  <c r="AM82" i="4"/>
  <c r="AM86" i="4"/>
  <c r="AM84" i="4"/>
  <c r="AM87" i="4"/>
  <c r="AM89" i="4"/>
  <c r="AM90" i="4"/>
  <c r="AM88" i="4"/>
  <c r="AM92" i="4"/>
  <c r="AM91" i="4"/>
  <c r="AM93" i="4"/>
  <c r="AM95" i="4"/>
  <c r="AM98" i="4"/>
  <c r="AM94" i="4"/>
  <c r="AM97" i="4"/>
  <c r="AM96" i="4"/>
  <c r="AM99" i="4"/>
  <c r="AM100" i="4"/>
  <c r="AM101" i="4"/>
  <c r="AM102" i="4"/>
  <c r="AM103" i="4"/>
  <c r="AM107" i="4"/>
  <c r="AM105" i="4"/>
  <c r="AM104" i="4"/>
  <c r="AM106" i="4"/>
  <c r="AM108" i="4"/>
  <c r="AM110" i="4"/>
  <c r="AU110" i="4" s="1"/>
  <c r="AM109" i="4"/>
  <c r="AM114" i="4"/>
  <c r="AM112" i="4"/>
  <c r="AM111" i="4"/>
  <c r="AM113" i="4"/>
  <c r="AM115" i="4"/>
  <c r="AM116" i="4"/>
  <c r="AM119" i="4"/>
  <c r="AM117" i="4"/>
  <c r="AM118" i="4"/>
  <c r="AM122" i="4"/>
  <c r="AM120" i="4"/>
  <c r="AU120" i="4" s="1"/>
  <c r="AM121" i="4"/>
  <c r="AM125" i="4"/>
  <c r="AM123" i="4"/>
  <c r="AM124" i="4"/>
  <c r="AM131" i="4"/>
  <c r="AM132" i="4"/>
  <c r="AM126" i="4"/>
  <c r="AM128" i="4"/>
  <c r="AM127" i="4"/>
  <c r="AU127" i="4" s="1"/>
  <c r="AM133" i="4"/>
  <c r="AK133" i="2"/>
  <c r="AJ134" i="2"/>
  <c r="AJ16" i="2"/>
  <c r="AJ17" i="2"/>
  <c r="AJ15" i="2"/>
  <c r="AJ19" i="2"/>
  <c r="AJ18" i="2"/>
  <c r="AJ20" i="2"/>
  <c r="AJ21" i="2"/>
  <c r="AJ22" i="2"/>
  <c r="AJ23" i="2"/>
  <c r="AJ24" i="2"/>
  <c r="AJ25" i="2"/>
  <c r="AJ26" i="2"/>
  <c r="AJ27" i="2"/>
  <c r="AJ28" i="2"/>
  <c r="AJ29" i="2"/>
  <c r="AJ30" i="2"/>
  <c r="AJ31" i="2"/>
  <c r="AJ34" i="2"/>
  <c r="AJ32" i="2"/>
  <c r="AJ33" i="2"/>
  <c r="AJ36" i="2"/>
  <c r="AJ37" i="2"/>
  <c r="AJ35" i="2"/>
  <c r="AJ39" i="2"/>
  <c r="AJ38" i="2"/>
  <c r="AJ40" i="2"/>
  <c r="AJ42" i="2"/>
  <c r="AJ43" i="2"/>
  <c r="AJ41" i="2"/>
  <c r="AJ45" i="2"/>
  <c r="AJ44" i="2"/>
  <c r="AJ47" i="2"/>
  <c r="AJ49" i="2"/>
  <c r="AJ46" i="2"/>
  <c r="AJ48" i="2"/>
  <c r="AJ50" i="2"/>
  <c r="AJ51" i="2"/>
  <c r="AJ52" i="2"/>
  <c r="AJ53" i="2"/>
  <c r="AJ54" i="2"/>
  <c r="AJ55" i="2"/>
  <c r="AJ59" i="2"/>
  <c r="AJ56" i="2"/>
  <c r="AJ57" i="2"/>
  <c r="AJ61" i="2"/>
  <c r="AJ58" i="2"/>
  <c r="AJ63" i="2"/>
  <c r="AJ60" i="2"/>
  <c r="AJ62" i="2"/>
  <c r="AJ64" i="2"/>
  <c r="AJ66" i="2"/>
  <c r="AJ65" i="2"/>
  <c r="AJ69" i="2"/>
  <c r="AJ67" i="2"/>
  <c r="AJ70" i="2"/>
  <c r="AJ68" i="2"/>
  <c r="AJ74" i="2"/>
  <c r="AJ72" i="2"/>
  <c r="AJ71" i="2"/>
  <c r="AJ73" i="2"/>
  <c r="AJ75" i="2"/>
  <c r="AJ76" i="2"/>
  <c r="AJ78" i="2"/>
  <c r="AJ77" i="2"/>
  <c r="AJ81" i="2"/>
  <c r="AJ80" i="2"/>
  <c r="AJ79" i="2"/>
  <c r="AJ83" i="2"/>
  <c r="AJ82" i="2"/>
  <c r="AJ84" i="2"/>
  <c r="AJ85" i="2"/>
  <c r="AJ87" i="2"/>
  <c r="AJ86" i="2"/>
  <c r="AJ88" i="2"/>
  <c r="AJ89" i="2"/>
  <c r="AJ92" i="2"/>
  <c r="AJ90" i="2"/>
  <c r="AJ91" i="2"/>
  <c r="AJ94" i="2"/>
  <c r="AJ96" i="2"/>
  <c r="AJ93" i="2"/>
  <c r="AJ99" i="2"/>
  <c r="AJ95" i="2"/>
  <c r="AJ97" i="2"/>
  <c r="AJ100" i="2"/>
  <c r="AJ98" i="2"/>
  <c r="AJ101" i="2"/>
  <c r="AJ104" i="2"/>
  <c r="AJ102" i="2"/>
  <c r="AJ105" i="2"/>
  <c r="AJ103" i="2"/>
  <c r="AJ107" i="2"/>
  <c r="AJ106" i="2"/>
  <c r="AJ110" i="2"/>
  <c r="AJ108" i="2"/>
  <c r="AJ109" i="2"/>
  <c r="AJ112" i="2"/>
  <c r="AJ111" i="2"/>
  <c r="AJ113" i="2"/>
  <c r="AJ114" i="2"/>
  <c r="AJ115" i="2"/>
  <c r="AJ116" i="2"/>
  <c r="AJ121" i="2"/>
  <c r="AJ117" i="2"/>
  <c r="AJ120" i="2"/>
  <c r="AJ119" i="2"/>
  <c r="AJ118" i="2"/>
  <c r="AJ122" i="2"/>
  <c r="AJ123" i="2"/>
  <c r="AJ124" i="2"/>
  <c r="AJ128" i="2"/>
  <c r="AJ125" i="2"/>
  <c r="AN134" i="4"/>
  <c r="AN15" i="4"/>
  <c r="AN16" i="4"/>
  <c r="AN18" i="4"/>
  <c r="AN19" i="4"/>
  <c r="AN21" i="4"/>
  <c r="AN17" i="4"/>
  <c r="AV17" i="4" s="1"/>
  <c r="AN20" i="4"/>
  <c r="AN23" i="4"/>
  <c r="AN22" i="4"/>
  <c r="AN27" i="4"/>
  <c r="AV27" i="4" s="1"/>
  <c r="AN25" i="4"/>
  <c r="AN26" i="4"/>
  <c r="AN28" i="4"/>
  <c r="AN24" i="4"/>
  <c r="AN30" i="4"/>
  <c r="AN31" i="4"/>
  <c r="AN33" i="4"/>
  <c r="AN32" i="4"/>
  <c r="AV32" i="4" s="1"/>
  <c r="AN29" i="4"/>
  <c r="AN34" i="4"/>
  <c r="AN35" i="4"/>
  <c r="AN36" i="4"/>
  <c r="AN37" i="4"/>
  <c r="AN38" i="4"/>
  <c r="AN39" i="4"/>
  <c r="AN41" i="4"/>
  <c r="AN40" i="4"/>
  <c r="AN42" i="4"/>
  <c r="AN43" i="4"/>
  <c r="AN48" i="4"/>
  <c r="AV48" i="4" s="1"/>
  <c r="AN45" i="4"/>
  <c r="AN44" i="4"/>
  <c r="AN46" i="4"/>
  <c r="AN47" i="4"/>
  <c r="AN50" i="4"/>
  <c r="AN54" i="4"/>
  <c r="AN52" i="4"/>
  <c r="AN49" i="4"/>
  <c r="AN51" i="4"/>
  <c r="AN53" i="4"/>
  <c r="AN57" i="4"/>
  <c r="AN55" i="4"/>
  <c r="AN58" i="4"/>
  <c r="AN56" i="4"/>
  <c r="AN59" i="4"/>
  <c r="AN60" i="4"/>
  <c r="AN61" i="4"/>
  <c r="AN63" i="4"/>
  <c r="AN64" i="4"/>
  <c r="AN62" i="4"/>
  <c r="AN67" i="4"/>
  <c r="AN66" i="4"/>
  <c r="AN65" i="4"/>
  <c r="AN69" i="4"/>
  <c r="AN68" i="4"/>
  <c r="AN71" i="4"/>
  <c r="AN70" i="4"/>
  <c r="AN72" i="4"/>
  <c r="AV72" i="4" s="1"/>
  <c r="AN73" i="4"/>
  <c r="AN78" i="4"/>
  <c r="AN74" i="4"/>
  <c r="AN76" i="4"/>
  <c r="AN75" i="4"/>
  <c r="AN77" i="4"/>
  <c r="AN81" i="4"/>
  <c r="AN79" i="4"/>
  <c r="AV79" i="4" s="1"/>
  <c r="AN84" i="4"/>
  <c r="AN80" i="4"/>
  <c r="AN82" i="4"/>
  <c r="AN83" i="4"/>
  <c r="AN85" i="4"/>
  <c r="AN86" i="4"/>
  <c r="AN89" i="4"/>
  <c r="AN90" i="4"/>
  <c r="AN87" i="4"/>
  <c r="AN92" i="4"/>
  <c r="AN88" i="4"/>
  <c r="AN91" i="4"/>
  <c r="AV91" i="4" s="1"/>
  <c r="AN94" i="4"/>
  <c r="AN93" i="4"/>
  <c r="AN96" i="4"/>
  <c r="AN97" i="4"/>
  <c r="AN95" i="4"/>
  <c r="AN98" i="4"/>
  <c r="AN101" i="4"/>
  <c r="AN99" i="4"/>
  <c r="AV99" i="4" s="1"/>
  <c r="AN100" i="4"/>
  <c r="AN105" i="4"/>
  <c r="AN102" i="4"/>
  <c r="AN103" i="4"/>
  <c r="AN106" i="4"/>
  <c r="AN108" i="4"/>
  <c r="AN104" i="4"/>
  <c r="AN107" i="4"/>
  <c r="AN109" i="4"/>
  <c r="AN112" i="4"/>
  <c r="AN110" i="4"/>
  <c r="AN114" i="4"/>
  <c r="AN111" i="4"/>
  <c r="AN113" i="4"/>
  <c r="AN115" i="4"/>
  <c r="AN116" i="4"/>
  <c r="AN117" i="4"/>
  <c r="AN118" i="4"/>
  <c r="AN119" i="4"/>
  <c r="AN122" i="4"/>
  <c r="AN120" i="4"/>
  <c r="AN121" i="4"/>
  <c r="AN124" i="4"/>
  <c r="AN126" i="4"/>
  <c r="AN123" i="4"/>
  <c r="AN125" i="4"/>
  <c r="AN129" i="4"/>
  <c r="AN128" i="4"/>
  <c r="AN127" i="4"/>
  <c r="AL129" i="2"/>
  <c r="AN132" i="4"/>
  <c r="AL132" i="2"/>
  <c r="AJ130" i="2"/>
  <c r="AX130" i="2" s="1"/>
  <c r="AP134" i="2"/>
  <c r="AP15" i="2"/>
  <c r="AP16" i="2"/>
  <c r="AP17" i="2"/>
  <c r="AP19" i="2"/>
  <c r="AP18" i="2"/>
  <c r="AP20" i="2"/>
  <c r="AP22" i="2"/>
  <c r="AP21" i="2"/>
  <c r="AP23" i="2"/>
  <c r="AP25" i="2"/>
  <c r="AP24" i="2"/>
  <c r="AP27" i="2"/>
  <c r="AP26" i="2"/>
  <c r="AP28" i="2"/>
  <c r="AP29" i="2"/>
  <c r="AP32" i="2"/>
  <c r="AP30" i="2"/>
  <c r="AP33" i="2"/>
  <c r="AP31" i="2"/>
  <c r="AP34" i="2"/>
  <c r="AP36" i="2"/>
  <c r="AP35" i="2"/>
  <c r="AP37" i="2"/>
  <c r="AP40" i="2"/>
  <c r="AP38" i="2"/>
  <c r="AP41" i="2"/>
  <c r="AP39" i="2"/>
  <c r="AP43" i="2"/>
  <c r="AP42" i="2"/>
  <c r="AP44" i="2"/>
  <c r="AP45" i="2"/>
  <c r="AP46" i="2"/>
  <c r="AP48" i="2"/>
  <c r="AP47" i="2"/>
  <c r="AP50" i="2"/>
  <c r="AP52" i="2"/>
  <c r="AP49" i="2"/>
  <c r="AP51" i="2"/>
  <c r="AP54" i="2"/>
  <c r="AP53" i="2"/>
  <c r="AP55" i="2"/>
  <c r="AP56" i="2"/>
  <c r="AP57" i="2"/>
  <c r="AP58" i="2"/>
  <c r="AX58" i="2" s="1"/>
  <c r="AP60" i="2"/>
  <c r="AP59" i="2"/>
  <c r="AP62" i="2"/>
  <c r="AX62" i="2" s="1"/>
  <c r="AP61" i="2"/>
  <c r="AX61" i="2" s="1"/>
  <c r="AP63" i="2"/>
  <c r="AP66" i="2"/>
  <c r="AP64" i="2"/>
  <c r="AP68" i="2"/>
  <c r="AP65" i="2"/>
  <c r="AP69" i="2"/>
  <c r="AX69" i="2" s="1"/>
  <c r="AP71" i="2"/>
  <c r="AP67" i="2"/>
  <c r="AX67" i="2" s="1"/>
  <c r="AP70" i="2"/>
  <c r="AP73" i="2"/>
  <c r="AP72" i="2"/>
  <c r="AP75" i="2"/>
  <c r="AX75" i="2" s="1"/>
  <c r="AP74" i="2"/>
  <c r="AP79" i="2"/>
  <c r="AP76" i="2"/>
  <c r="AP77" i="2"/>
  <c r="AP78" i="2"/>
  <c r="AP81" i="2"/>
  <c r="AX81" i="2" s="1"/>
  <c r="AP80" i="2"/>
  <c r="AP84" i="2"/>
  <c r="AX84" i="2" s="1"/>
  <c r="AP82" i="2"/>
  <c r="AP83" i="2"/>
  <c r="AP85" i="2"/>
  <c r="AP87" i="2"/>
  <c r="AP90" i="2"/>
  <c r="AP86" i="2"/>
  <c r="AX86" i="2" s="1"/>
  <c r="AP88" i="2"/>
  <c r="AP89" i="2"/>
  <c r="AP91" i="2"/>
  <c r="AP95" i="2"/>
  <c r="AP93" i="2"/>
  <c r="AX93" i="2" s="1"/>
  <c r="AP92" i="2"/>
  <c r="AP94" i="2"/>
  <c r="AP97" i="2"/>
  <c r="AP96" i="2"/>
  <c r="AP99" i="2"/>
  <c r="AX99" i="2" s="1"/>
  <c r="AP98" i="2"/>
  <c r="AP100" i="2"/>
  <c r="AX100" i="2" s="1"/>
  <c r="AP101" i="2"/>
  <c r="AP102" i="2"/>
  <c r="AX102" i="2" s="1"/>
  <c r="AP104" i="2"/>
  <c r="AP103" i="2"/>
  <c r="AP106" i="2"/>
  <c r="AX106" i="2" s="1"/>
  <c r="AP105" i="2"/>
  <c r="AX105" i="2" s="1"/>
  <c r="AP108" i="2"/>
  <c r="AP107" i="2"/>
  <c r="AP111" i="2"/>
  <c r="AP110" i="2"/>
  <c r="AX110" i="2" s="1"/>
  <c r="AP109" i="2"/>
  <c r="AP112" i="2"/>
  <c r="AX112" i="2" s="1"/>
  <c r="AP113" i="2"/>
  <c r="AP117" i="2"/>
  <c r="AP114" i="2"/>
  <c r="AP116" i="2"/>
  <c r="AP115" i="2"/>
  <c r="AX115" i="2" s="1"/>
  <c r="AP120" i="2"/>
  <c r="AX120" i="2" s="1"/>
  <c r="AP119" i="2"/>
  <c r="AP118" i="2"/>
  <c r="AP124" i="2"/>
  <c r="AP122" i="2"/>
  <c r="AP121" i="2"/>
  <c r="AP125" i="2"/>
  <c r="AP123" i="2"/>
  <c r="AX123" i="2" s="1"/>
  <c r="AP126" i="2"/>
  <c r="AP132" i="2"/>
  <c r="AP131" i="2"/>
  <c r="AX131" i="2" s="1"/>
  <c r="AM127" i="2"/>
  <c r="AP134" i="4"/>
  <c r="AP15" i="4"/>
  <c r="AP17" i="4"/>
  <c r="AP16" i="4"/>
  <c r="AP18" i="4"/>
  <c r="AP19" i="4"/>
  <c r="AP20" i="4"/>
  <c r="AP21" i="4"/>
  <c r="AP22" i="4"/>
  <c r="AP24" i="4"/>
  <c r="AP23" i="4"/>
  <c r="AP26" i="4"/>
  <c r="AP25" i="4"/>
  <c r="AP28" i="4"/>
  <c r="AP27" i="4"/>
  <c r="AP29" i="4"/>
  <c r="AP30" i="4"/>
  <c r="AP33" i="4"/>
  <c r="AP34" i="4"/>
  <c r="AP31" i="4"/>
  <c r="AP32" i="4"/>
  <c r="AP37" i="4"/>
  <c r="AP36" i="4"/>
  <c r="AP35" i="4"/>
  <c r="AP39" i="4"/>
  <c r="AP38" i="4"/>
  <c r="AP40" i="4"/>
  <c r="AP41" i="4"/>
  <c r="AP44" i="4"/>
  <c r="AP42" i="4"/>
  <c r="AP43" i="4"/>
  <c r="AP46" i="4"/>
  <c r="AP47" i="4"/>
  <c r="AP45" i="4"/>
  <c r="AP48" i="4"/>
  <c r="AP51" i="4"/>
  <c r="AP49" i="4"/>
  <c r="AP50" i="4"/>
  <c r="AP52" i="4"/>
  <c r="AP53" i="4"/>
  <c r="AP54" i="4"/>
  <c r="AP55" i="4"/>
  <c r="AP56" i="4"/>
  <c r="AP57" i="4"/>
  <c r="AP58" i="4"/>
  <c r="AP60" i="4"/>
  <c r="AP61" i="4"/>
  <c r="AP64" i="4"/>
  <c r="AP59" i="4"/>
  <c r="AP62" i="4"/>
  <c r="AP63" i="4"/>
  <c r="AP65" i="4"/>
  <c r="AP66" i="4"/>
  <c r="AP68" i="4"/>
  <c r="AP67" i="4"/>
  <c r="AP70" i="4"/>
  <c r="AP69" i="4"/>
  <c r="AP72" i="4"/>
  <c r="AP71" i="4"/>
  <c r="AP73" i="4"/>
  <c r="AP76" i="4"/>
  <c r="AP74" i="4"/>
  <c r="AP75" i="4"/>
  <c r="AP79" i="4"/>
  <c r="AP77" i="4"/>
  <c r="AP78" i="4"/>
  <c r="AP80" i="4"/>
  <c r="AP83" i="4"/>
  <c r="AP82" i="4"/>
  <c r="AP81" i="4"/>
  <c r="AP84" i="4"/>
  <c r="AP85" i="4"/>
  <c r="AP87" i="4"/>
  <c r="AP88" i="4"/>
  <c r="AP86" i="4"/>
  <c r="AP89" i="4"/>
  <c r="AP90" i="4"/>
  <c r="AP92" i="4"/>
  <c r="AP95" i="4"/>
  <c r="AP91" i="4"/>
  <c r="AP93" i="4"/>
  <c r="AP94" i="4"/>
  <c r="AP96" i="4"/>
  <c r="AP97" i="4"/>
  <c r="AP102" i="4"/>
  <c r="AP98" i="4"/>
  <c r="AP100" i="4"/>
  <c r="AP99" i="4"/>
  <c r="AP101" i="4"/>
  <c r="AP104" i="4"/>
  <c r="AP103" i="4"/>
  <c r="AP107" i="4"/>
  <c r="AP105" i="4"/>
  <c r="AP106" i="4"/>
  <c r="AP108" i="4"/>
  <c r="AP109" i="4"/>
  <c r="AP113" i="4"/>
  <c r="AP110" i="4"/>
  <c r="AP112" i="4"/>
  <c r="AP111" i="4"/>
  <c r="AP114" i="4"/>
  <c r="AP116" i="4"/>
  <c r="AP115" i="4"/>
  <c r="AP117" i="4"/>
  <c r="AP118" i="4"/>
  <c r="AP119" i="4"/>
  <c r="AP120" i="4"/>
  <c r="AP121" i="4"/>
  <c r="AP123" i="4"/>
  <c r="AP122" i="4"/>
  <c r="AP127" i="4"/>
  <c r="AP124" i="4"/>
  <c r="AP126" i="4"/>
  <c r="AP125" i="4"/>
  <c r="AP128" i="4"/>
  <c r="AO134" i="4"/>
  <c r="AO16" i="4"/>
  <c r="AO15" i="4"/>
  <c r="AO17" i="4"/>
  <c r="AO18" i="4"/>
  <c r="AO19" i="4"/>
  <c r="AO20" i="4"/>
  <c r="AO23" i="4"/>
  <c r="AO21" i="4"/>
  <c r="AO22" i="4"/>
  <c r="AO24" i="4"/>
  <c r="AO25" i="4"/>
  <c r="AO27" i="4"/>
  <c r="AO26" i="4"/>
  <c r="AO29" i="4"/>
  <c r="AO31" i="4"/>
  <c r="AO30" i="4"/>
  <c r="AO28" i="4"/>
  <c r="AO32" i="4"/>
  <c r="AO34" i="4"/>
  <c r="AO35" i="4"/>
  <c r="AO33" i="4"/>
  <c r="AO37" i="4"/>
  <c r="AO40" i="4"/>
  <c r="AO38" i="4"/>
  <c r="AO36" i="4"/>
  <c r="AO39" i="4"/>
  <c r="AO41" i="4"/>
  <c r="AO42" i="4"/>
  <c r="AO45" i="4"/>
  <c r="AO47" i="4"/>
  <c r="AO44" i="4"/>
  <c r="AO43" i="4"/>
  <c r="AO46" i="4"/>
  <c r="AO49" i="4"/>
  <c r="AO48" i="4"/>
  <c r="AO52" i="4"/>
  <c r="AO51" i="4"/>
  <c r="AO50" i="4"/>
  <c r="AO55" i="4"/>
  <c r="AO53" i="4"/>
  <c r="AO54" i="4"/>
  <c r="AO57" i="4"/>
  <c r="AO56" i="4"/>
  <c r="AO58" i="4"/>
  <c r="AO61" i="4"/>
  <c r="AO59" i="4"/>
  <c r="AO60" i="4"/>
  <c r="AO63" i="4"/>
  <c r="AO62" i="4"/>
  <c r="AO66" i="4"/>
  <c r="AO64" i="4"/>
  <c r="AO65" i="4"/>
  <c r="AO68" i="4"/>
  <c r="AO67" i="4"/>
  <c r="AO69" i="4"/>
  <c r="AO70" i="4"/>
  <c r="AO71" i="4"/>
  <c r="AO72" i="4"/>
  <c r="AO76" i="4"/>
  <c r="AO74" i="4"/>
  <c r="AO75" i="4"/>
  <c r="AO73" i="4"/>
  <c r="AO78" i="4"/>
  <c r="AO77" i="4"/>
  <c r="AO80" i="4"/>
  <c r="AO79" i="4"/>
  <c r="AO81" i="4"/>
  <c r="AO83" i="4"/>
  <c r="AO84" i="4"/>
  <c r="AO82" i="4"/>
  <c r="AO88" i="4"/>
  <c r="AO86" i="4"/>
  <c r="AO85" i="4"/>
  <c r="AO90" i="4"/>
  <c r="AO89" i="4"/>
  <c r="AO92" i="4"/>
  <c r="AO87" i="4"/>
  <c r="AO91" i="4"/>
  <c r="AO94" i="4"/>
  <c r="AO93" i="4"/>
  <c r="AO95" i="4"/>
  <c r="AO96" i="4"/>
  <c r="AO97" i="4"/>
  <c r="AO98" i="4"/>
  <c r="AO99" i="4"/>
  <c r="AO101" i="4"/>
  <c r="AO100" i="4"/>
  <c r="AO104" i="4"/>
  <c r="AO102" i="4"/>
  <c r="AO103" i="4"/>
  <c r="AO105" i="4"/>
  <c r="AO106" i="4"/>
  <c r="AO107" i="4"/>
  <c r="AO110" i="4"/>
  <c r="AO109" i="4"/>
  <c r="AO108" i="4"/>
  <c r="AO111" i="4"/>
  <c r="AO112" i="4"/>
  <c r="AO113" i="4"/>
  <c r="AO114" i="4"/>
  <c r="AO117" i="4"/>
  <c r="AO115" i="4"/>
  <c r="AO116" i="4"/>
  <c r="AO118" i="4"/>
  <c r="AO119" i="4"/>
  <c r="AO121" i="4"/>
  <c r="AO120" i="4"/>
  <c r="AO122" i="4"/>
  <c r="AO124" i="4"/>
  <c r="AO127" i="4"/>
  <c r="AW127" i="4" s="1"/>
  <c r="AO123" i="4"/>
  <c r="AO125" i="4"/>
  <c r="AO129" i="4"/>
  <c r="AO126" i="4"/>
  <c r="AO128" i="4"/>
  <c r="AK128" i="2"/>
  <c r="AM133" i="2"/>
  <c r="AM129" i="4"/>
  <c r="AO133" i="2"/>
  <c r="AO133" i="4"/>
  <c r="Z133" i="2"/>
  <c r="AN130" i="4"/>
  <c r="AV130" i="4" s="1"/>
  <c r="AL134" i="4"/>
  <c r="AL15" i="4"/>
  <c r="AL17" i="4"/>
  <c r="AL16" i="4"/>
  <c r="AL18" i="4"/>
  <c r="AT18" i="4" s="1"/>
  <c r="AL21" i="4"/>
  <c r="AL20" i="4"/>
  <c r="AL19" i="4"/>
  <c r="AL23" i="4"/>
  <c r="AL22" i="4"/>
  <c r="AL24" i="4"/>
  <c r="AL25" i="4"/>
  <c r="AL26" i="4"/>
  <c r="AL28" i="4"/>
  <c r="AL27" i="4"/>
  <c r="AL30" i="4"/>
  <c r="AL31" i="4"/>
  <c r="AL29" i="4"/>
  <c r="AL33" i="4"/>
  <c r="AL32" i="4"/>
  <c r="AL35" i="4"/>
  <c r="AL34" i="4"/>
  <c r="AL36" i="4"/>
  <c r="AL37" i="4"/>
  <c r="AL38" i="4"/>
  <c r="AL39" i="4"/>
  <c r="AL40" i="4"/>
  <c r="AL45" i="4"/>
  <c r="AL42" i="4"/>
  <c r="AL41" i="4"/>
  <c r="AL43" i="4"/>
  <c r="AL46" i="4"/>
  <c r="AL44" i="4"/>
  <c r="AL47" i="4"/>
  <c r="AL49" i="4"/>
  <c r="AL48" i="4"/>
  <c r="AL50" i="4"/>
  <c r="AL51" i="4"/>
  <c r="AL52" i="4"/>
  <c r="AL54" i="4"/>
  <c r="AL53" i="4"/>
  <c r="AL55" i="4"/>
  <c r="AL56" i="4"/>
  <c r="AL57" i="4"/>
  <c r="AL59" i="4"/>
  <c r="AL58" i="4"/>
  <c r="AL61" i="4"/>
  <c r="AL60" i="4"/>
  <c r="AL63" i="4"/>
  <c r="AL66" i="4"/>
  <c r="AL62" i="4"/>
  <c r="AL64" i="4"/>
  <c r="AL69" i="4"/>
  <c r="AL65" i="4"/>
  <c r="AL67" i="4"/>
  <c r="AL68" i="4"/>
  <c r="AL70" i="4"/>
  <c r="AL72" i="4"/>
  <c r="AL71" i="4"/>
  <c r="AL73" i="4"/>
  <c r="AL76" i="4"/>
  <c r="AL74" i="4"/>
  <c r="AL75" i="4"/>
  <c r="AL79" i="4"/>
  <c r="AL78" i="4"/>
  <c r="AL77" i="4"/>
  <c r="AL81" i="4"/>
  <c r="AL80" i="4"/>
  <c r="AL84" i="4"/>
  <c r="AL82" i="4"/>
  <c r="AL83" i="4"/>
  <c r="AL88" i="4"/>
  <c r="AL85" i="4"/>
  <c r="AL86" i="4"/>
  <c r="AL91" i="4"/>
  <c r="AL87" i="4"/>
  <c r="AL90" i="4"/>
  <c r="AL89" i="4"/>
  <c r="AL92" i="4"/>
  <c r="AL93" i="4"/>
  <c r="AL97" i="4"/>
  <c r="AL94" i="4"/>
  <c r="AL95" i="4"/>
  <c r="AL96" i="4"/>
  <c r="AL98" i="4"/>
  <c r="AL101" i="4"/>
  <c r="AL100" i="4"/>
  <c r="AL99" i="4"/>
  <c r="AL102" i="4"/>
  <c r="AL103" i="4"/>
  <c r="AL105" i="4"/>
  <c r="AL104" i="4"/>
  <c r="AL106" i="4"/>
  <c r="AL108" i="4"/>
  <c r="AL107" i="4"/>
  <c r="AL109" i="4"/>
  <c r="AL110" i="4"/>
  <c r="AL112" i="4"/>
  <c r="AL111" i="4"/>
  <c r="AL114" i="4"/>
  <c r="AL113" i="4"/>
  <c r="AL117" i="4"/>
  <c r="AL115" i="4"/>
  <c r="AL116" i="4"/>
  <c r="AL119" i="4"/>
  <c r="AL118" i="4"/>
  <c r="AL122" i="4"/>
  <c r="AL120" i="4"/>
  <c r="AL121" i="4"/>
  <c r="AL123" i="4"/>
  <c r="AL127" i="4"/>
  <c r="AL124" i="4"/>
  <c r="AL125" i="4"/>
  <c r="AL126" i="4"/>
  <c r="AL132" i="4"/>
  <c r="AL129" i="4"/>
  <c r="AL130" i="4"/>
  <c r="AT130" i="4" s="1"/>
  <c r="AO127" i="2"/>
  <c r="AW130" i="4"/>
  <c r="AL134" i="2"/>
  <c r="AL16" i="2"/>
  <c r="AL15" i="2"/>
  <c r="AL17" i="2"/>
  <c r="AL19" i="2"/>
  <c r="AL18" i="2"/>
  <c r="AL20" i="2"/>
  <c r="AL21" i="2"/>
  <c r="AL23" i="2"/>
  <c r="AL22" i="2"/>
  <c r="AL27" i="2"/>
  <c r="AL25" i="2"/>
  <c r="AL24" i="2"/>
  <c r="AL26" i="2"/>
  <c r="AL28" i="2"/>
  <c r="AL30" i="2"/>
  <c r="AL29" i="2"/>
  <c r="AL32" i="2"/>
  <c r="AL33" i="2"/>
  <c r="AL31" i="2"/>
  <c r="AL35" i="2"/>
  <c r="AL34" i="2"/>
  <c r="AL36" i="2"/>
  <c r="AL39" i="2"/>
  <c r="AL37" i="2"/>
  <c r="AL40" i="2"/>
  <c r="AL38" i="2"/>
  <c r="AL41" i="2"/>
  <c r="AL43" i="2"/>
  <c r="AL42" i="2"/>
  <c r="AL45" i="2"/>
  <c r="AL47" i="2"/>
  <c r="AL46" i="2"/>
  <c r="AL44" i="2"/>
  <c r="AL48" i="2"/>
  <c r="AL49" i="2"/>
  <c r="AL50" i="2"/>
  <c r="AL51" i="2"/>
  <c r="AL53" i="2"/>
  <c r="AL55" i="2"/>
  <c r="AL54" i="2"/>
  <c r="AL52" i="2"/>
  <c r="AL56" i="2"/>
  <c r="AL59" i="2"/>
  <c r="AL58" i="2"/>
  <c r="AL57" i="2"/>
  <c r="AL63" i="2"/>
  <c r="AL60" i="2"/>
  <c r="AL61" i="2"/>
  <c r="AT61" i="2" s="1"/>
  <c r="AL62" i="2"/>
  <c r="AT62" i="2" s="1"/>
  <c r="AL65" i="2"/>
  <c r="AL66" i="2"/>
  <c r="AL64" i="2"/>
  <c r="AL68" i="2"/>
  <c r="AL69" i="2"/>
  <c r="AT69" i="2" s="1"/>
  <c r="AL67" i="2"/>
  <c r="AL70" i="2"/>
  <c r="AL71" i="2"/>
  <c r="AL72" i="2"/>
  <c r="AL74" i="2"/>
  <c r="AT74" i="2" s="1"/>
  <c r="AL76" i="2"/>
  <c r="AL75" i="2"/>
  <c r="AT75" i="2" s="1"/>
  <c r="AL73" i="2"/>
  <c r="AL78" i="2"/>
  <c r="AL77" i="2"/>
  <c r="AL80" i="2"/>
  <c r="AL82" i="2"/>
  <c r="AT82" i="2" s="1"/>
  <c r="AL79" i="2"/>
  <c r="AL81" i="2"/>
  <c r="AL84" i="2"/>
  <c r="AL83" i="2"/>
  <c r="AL88" i="2"/>
  <c r="AL85" i="2"/>
  <c r="AL86" i="2"/>
  <c r="AT86" i="2" s="1"/>
  <c r="AL89" i="2"/>
  <c r="AL87" i="2"/>
  <c r="AL90" i="2"/>
  <c r="AL91" i="2"/>
  <c r="AL95" i="2"/>
  <c r="AL94" i="2"/>
  <c r="AL93" i="2"/>
  <c r="AL92" i="2"/>
  <c r="AL97" i="2"/>
  <c r="AL96" i="2"/>
  <c r="AL98" i="2"/>
  <c r="AL100" i="2"/>
  <c r="AT100" i="2" s="1"/>
  <c r="AL103" i="2"/>
  <c r="AL99" i="2"/>
  <c r="AL101" i="2"/>
  <c r="AL104" i="2"/>
  <c r="AL102" i="2"/>
  <c r="AT102" i="2" s="1"/>
  <c r="AL105" i="2"/>
  <c r="AL107" i="2"/>
  <c r="AL106" i="2"/>
  <c r="AT106" i="2" s="1"/>
  <c r="AL110" i="2"/>
  <c r="AL108" i="2"/>
  <c r="AL109" i="2"/>
  <c r="AL111" i="2"/>
  <c r="AL112" i="2"/>
  <c r="AT112" i="2" s="1"/>
  <c r="AL113" i="2"/>
  <c r="AL114" i="2"/>
  <c r="AL115" i="2"/>
  <c r="AT115" i="2" s="1"/>
  <c r="AL117" i="2"/>
  <c r="AL116" i="2"/>
  <c r="AL118" i="2"/>
  <c r="AL120" i="2"/>
  <c r="AT120" i="2" s="1"/>
  <c r="AL123" i="2"/>
  <c r="AT123" i="2" s="1"/>
  <c r="AL119" i="2"/>
  <c r="AL121" i="2"/>
  <c r="AL122" i="2"/>
  <c r="AL125" i="2"/>
  <c r="AL124" i="2"/>
  <c r="AL126" i="2"/>
  <c r="AM130" i="4"/>
  <c r="AU130" i="4" s="1"/>
  <c r="AL128" i="2"/>
  <c r="AO132" i="2"/>
  <c r="AK131" i="2"/>
  <c r="AS131" i="2" s="1"/>
  <c r="AJ133" i="4"/>
  <c r="AV133" i="4" s="1"/>
  <c r="AK132" i="2"/>
  <c r="AP127" i="2"/>
  <c r="AX127" i="2" s="1"/>
  <c r="AM134" i="2"/>
  <c r="AM17" i="2"/>
  <c r="AM16" i="2"/>
  <c r="AM15" i="2"/>
  <c r="AM18" i="2"/>
  <c r="AM20" i="2"/>
  <c r="AM19" i="2"/>
  <c r="AM21" i="2"/>
  <c r="AM22" i="2"/>
  <c r="AM24" i="2"/>
  <c r="AM23" i="2"/>
  <c r="AM26" i="2"/>
  <c r="AM25" i="2"/>
  <c r="AM27" i="2"/>
  <c r="AM29" i="2"/>
  <c r="AM28" i="2"/>
  <c r="AM31" i="2"/>
  <c r="AM30" i="2"/>
  <c r="AM32" i="2"/>
  <c r="AM33" i="2"/>
  <c r="AM34" i="2"/>
  <c r="AM36" i="2"/>
  <c r="AM35" i="2"/>
  <c r="AM37" i="2"/>
  <c r="AM40" i="2"/>
  <c r="AM39" i="2"/>
  <c r="AM38" i="2"/>
  <c r="AM41" i="2"/>
  <c r="AM42" i="2"/>
  <c r="AM43" i="2"/>
  <c r="AM45" i="2"/>
  <c r="AM44" i="2"/>
  <c r="AM47" i="2"/>
  <c r="AM48" i="2"/>
  <c r="AM46" i="2"/>
  <c r="AM49" i="2"/>
  <c r="AM51" i="2"/>
  <c r="AM50" i="2"/>
  <c r="AM52" i="2"/>
  <c r="AM56" i="2"/>
  <c r="AM54" i="2"/>
  <c r="AM53" i="2"/>
  <c r="AM55" i="2"/>
  <c r="AM57" i="2"/>
  <c r="AM59" i="2"/>
  <c r="AM58" i="2"/>
  <c r="AM60" i="2"/>
  <c r="AM61" i="2"/>
  <c r="AU61" i="2" s="1"/>
  <c r="AM63" i="2"/>
  <c r="AM62" i="2"/>
  <c r="AU62" i="2" s="1"/>
  <c r="AM65" i="2"/>
  <c r="AM66" i="2"/>
  <c r="AM64" i="2"/>
  <c r="AM67" i="2"/>
  <c r="AM69" i="2"/>
  <c r="AU69" i="2" s="1"/>
  <c r="AM68" i="2"/>
  <c r="AM71" i="2"/>
  <c r="AM70" i="2"/>
  <c r="AM72" i="2"/>
  <c r="AU72" i="2" s="1"/>
  <c r="AM73" i="2"/>
  <c r="AM74" i="2"/>
  <c r="AM75" i="2"/>
  <c r="AU75" i="2" s="1"/>
  <c r="AM76" i="2"/>
  <c r="AU76" i="2" s="1"/>
  <c r="AM77" i="2"/>
  <c r="AM79" i="2"/>
  <c r="AM78" i="2"/>
  <c r="AM80" i="2"/>
  <c r="AU80" i="2" s="1"/>
  <c r="AM81" i="2"/>
  <c r="AU81" i="2" s="1"/>
  <c r="AM84" i="2"/>
  <c r="AM83" i="2"/>
  <c r="AM82" i="2"/>
  <c r="AU82" i="2" s="1"/>
  <c r="AM86" i="2"/>
  <c r="AU86" i="2" s="1"/>
  <c r="AM87" i="2"/>
  <c r="AM85" i="2"/>
  <c r="AM88" i="2"/>
  <c r="AU88" i="2" s="1"/>
  <c r="AM89" i="2"/>
  <c r="AM93" i="2"/>
  <c r="AM90" i="2"/>
  <c r="AU90" i="2" s="1"/>
  <c r="AM91" i="2"/>
  <c r="AU91" i="2" s="1"/>
  <c r="AM92" i="2"/>
  <c r="AM95" i="2"/>
  <c r="AM94" i="2"/>
  <c r="AM96" i="2"/>
  <c r="AM98" i="2"/>
  <c r="AM97" i="2"/>
  <c r="AM99" i="2"/>
  <c r="AM104" i="2"/>
  <c r="AM102" i="2"/>
  <c r="AU102" i="2" s="1"/>
  <c r="AM100" i="2"/>
  <c r="AM103" i="2"/>
  <c r="AM105" i="2"/>
  <c r="AU105" i="2" s="1"/>
  <c r="AM101" i="2"/>
  <c r="AM106" i="2"/>
  <c r="AM107" i="2"/>
  <c r="AM108" i="2"/>
  <c r="AM113" i="2"/>
  <c r="AM109" i="2"/>
  <c r="AM112" i="2"/>
  <c r="AU112" i="2" s="1"/>
  <c r="AM111" i="2"/>
  <c r="AU111" i="2" s="1"/>
  <c r="AM110" i="2"/>
  <c r="AM114" i="2"/>
  <c r="AM115" i="2"/>
  <c r="AU115" i="2" s="1"/>
  <c r="AM116" i="2"/>
  <c r="AU116" i="2" s="1"/>
  <c r="AM117" i="2"/>
  <c r="AM120" i="2"/>
  <c r="AM118" i="2"/>
  <c r="AM119" i="2"/>
  <c r="AU119" i="2" s="1"/>
  <c r="AM121" i="2"/>
  <c r="AM124" i="2"/>
  <c r="AM122" i="2"/>
  <c r="AM123" i="2"/>
  <c r="AU123" i="2" s="1"/>
  <c r="AM125" i="2"/>
  <c r="AM126" i="2"/>
  <c r="AN134" i="2"/>
  <c r="AN15" i="2"/>
  <c r="AN16" i="2"/>
  <c r="AN17" i="2"/>
  <c r="AN18" i="2"/>
  <c r="AN19" i="2"/>
  <c r="AN20" i="2"/>
  <c r="AN21" i="2"/>
  <c r="AN22" i="2"/>
  <c r="AN24" i="2"/>
  <c r="AN23" i="2"/>
  <c r="AN26" i="2"/>
  <c r="AN25" i="2"/>
  <c r="AN29" i="2"/>
  <c r="AN28" i="2"/>
  <c r="AN27" i="2"/>
  <c r="AN30" i="2"/>
  <c r="AN32" i="2"/>
  <c r="AN31" i="2"/>
  <c r="AN33" i="2"/>
  <c r="AN34" i="2"/>
  <c r="AN35" i="2"/>
  <c r="AN37" i="2"/>
  <c r="AN36" i="2"/>
  <c r="AN39" i="2"/>
  <c r="AN38" i="2"/>
  <c r="AN41" i="2"/>
  <c r="AN40" i="2"/>
  <c r="AN44" i="2"/>
  <c r="AN42" i="2"/>
  <c r="AN43" i="2"/>
  <c r="AN47" i="2"/>
  <c r="AN45" i="2"/>
  <c r="AN46" i="2"/>
  <c r="AN49" i="2"/>
  <c r="AN50" i="2"/>
  <c r="AN48" i="2"/>
  <c r="AN51" i="2"/>
  <c r="AN52" i="2"/>
  <c r="AN54" i="2"/>
  <c r="AN53" i="2"/>
  <c r="AN55" i="2"/>
  <c r="AN57" i="2"/>
  <c r="AN60" i="2"/>
  <c r="AN56" i="2"/>
  <c r="AN58" i="2"/>
  <c r="AV58" i="2" s="1"/>
  <c r="AN59" i="2"/>
  <c r="AN62" i="2"/>
  <c r="AV62" i="2" s="1"/>
  <c r="AN61" i="2"/>
  <c r="AV61" i="2" s="1"/>
  <c r="AN63" i="2"/>
  <c r="AN66" i="2"/>
  <c r="AN64" i="2"/>
  <c r="AN65" i="2"/>
  <c r="AN67" i="2"/>
  <c r="AV67" i="2" s="1"/>
  <c r="AN70" i="2"/>
  <c r="AN69" i="2"/>
  <c r="AN68" i="2"/>
  <c r="AN71" i="2"/>
  <c r="AN73" i="2"/>
  <c r="AN72" i="2"/>
  <c r="AN76" i="2"/>
  <c r="AN74" i="2"/>
  <c r="AV74" i="2" s="1"/>
  <c r="AN75" i="2"/>
  <c r="AV75" i="2" s="1"/>
  <c r="AN77" i="2"/>
  <c r="AN78" i="2"/>
  <c r="AN79" i="2"/>
  <c r="AN80" i="2"/>
  <c r="AN82" i="2"/>
  <c r="AN83" i="2"/>
  <c r="AN81" i="2"/>
  <c r="AV81" i="2" s="1"/>
  <c r="AN85" i="2"/>
  <c r="AN88" i="2"/>
  <c r="AN84" i="2"/>
  <c r="AN87" i="2"/>
  <c r="AN86" i="2"/>
  <c r="AV86" i="2" s="1"/>
  <c r="AN89" i="2"/>
  <c r="AN90" i="2"/>
  <c r="AV90" i="2" s="1"/>
  <c r="AN91" i="2"/>
  <c r="AV91" i="2" s="1"/>
  <c r="AN92" i="2"/>
  <c r="AN94" i="2"/>
  <c r="AN93" i="2"/>
  <c r="AV93" i="2" s="1"/>
  <c r="AN95" i="2"/>
  <c r="AN100" i="2"/>
  <c r="AV100" i="2" s="1"/>
  <c r="AN96" i="2"/>
  <c r="AN97" i="2"/>
  <c r="AN102" i="2"/>
  <c r="AV102" i="2" s="1"/>
  <c r="AN98" i="2"/>
  <c r="AN99" i="2"/>
  <c r="AN106" i="2"/>
  <c r="AV106" i="2" s="1"/>
  <c r="AN103" i="2"/>
  <c r="AN105" i="2"/>
  <c r="AN104" i="2"/>
  <c r="AN101" i="2"/>
  <c r="AN108" i="2"/>
  <c r="AN109" i="2"/>
  <c r="AN113" i="2"/>
  <c r="AN107" i="2"/>
  <c r="AN110" i="2"/>
  <c r="AV110" i="2" s="1"/>
  <c r="AN112" i="2"/>
  <c r="AV112" i="2" s="1"/>
  <c r="AN111" i="2"/>
  <c r="AN114" i="2"/>
  <c r="AN115" i="2"/>
  <c r="AV115" i="2" s="1"/>
  <c r="AN116" i="2"/>
  <c r="AN117" i="2"/>
  <c r="AN120" i="2"/>
  <c r="AV120" i="2" s="1"/>
  <c r="AN119" i="2"/>
  <c r="AV119" i="2" s="1"/>
  <c r="AN118" i="2"/>
  <c r="AN121" i="2"/>
  <c r="AN122" i="2"/>
  <c r="AN125" i="2"/>
  <c r="AN123" i="2"/>
  <c r="AV123" i="2" s="1"/>
  <c r="AN130" i="2"/>
  <c r="AN129" i="2"/>
  <c r="AN124" i="2"/>
  <c r="AV124" i="2" s="1"/>
  <c r="AN132" i="2"/>
  <c r="AN127" i="2"/>
  <c r="AK129" i="4"/>
  <c r="V134" i="4"/>
  <c r="AA134" i="4" s="1"/>
  <c r="G134" i="4" s="1"/>
  <c r="AK134" i="4"/>
  <c r="AK16" i="4"/>
  <c r="AK15" i="4"/>
  <c r="AK18" i="4"/>
  <c r="AS18" i="4" s="1"/>
  <c r="AK17" i="4"/>
  <c r="AK19" i="4"/>
  <c r="AK21" i="4"/>
  <c r="AK20" i="4"/>
  <c r="AK22" i="4"/>
  <c r="AK26" i="4"/>
  <c r="AK23" i="4"/>
  <c r="AK24" i="4"/>
  <c r="AK25" i="4"/>
  <c r="AK27" i="4"/>
  <c r="AK28" i="4"/>
  <c r="AK29" i="4"/>
  <c r="AK32" i="4"/>
  <c r="AK30" i="4"/>
  <c r="AK31" i="4"/>
  <c r="AK33" i="4"/>
  <c r="AK34" i="4"/>
  <c r="AK37" i="4"/>
  <c r="AK35" i="4"/>
  <c r="AK36" i="4"/>
  <c r="AK38" i="4"/>
  <c r="AK39" i="4"/>
  <c r="AK40" i="4"/>
  <c r="AK41" i="4"/>
  <c r="AK42" i="4"/>
  <c r="AK43" i="4"/>
  <c r="AK44" i="4"/>
  <c r="AK45" i="4"/>
  <c r="AS45" i="4" s="1"/>
  <c r="AK48" i="4"/>
  <c r="AK46" i="4"/>
  <c r="AK47" i="4"/>
  <c r="AK50" i="4"/>
  <c r="AK49" i="4"/>
  <c r="AS49" i="4" s="1"/>
  <c r="AK51" i="4"/>
  <c r="AK52" i="4"/>
  <c r="AK54" i="4"/>
  <c r="AK53" i="4"/>
  <c r="AK56" i="4"/>
  <c r="AK55" i="4"/>
  <c r="AK58" i="4"/>
  <c r="AK57" i="4"/>
  <c r="AK59" i="4"/>
  <c r="AK63" i="4"/>
  <c r="AK60" i="4"/>
  <c r="AK61" i="4"/>
  <c r="AS61" i="4" s="1"/>
  <c r="AK64" i="4"/>
  <c r="AK62" i="4"/>
  <c r="AK66" i="4"/>
  <c r="AK65" i="4"/>
  <c r="AK67" i="4"/>
  <c r="AK68" i="4"/>
  <c r="AK71" i="4"/>
  <c r="AK69" i="4"/>
  <c r="AK70" i="4"/>
  <c r="AK73" i="4"/>
  <c r="AK75" i="4"/>
  <c r="AK72" i="4"/>
  <c r="AK74" i="4"/>
  <c r="AK76" i="4"/>
  <c r="AK77" i="4"/>
  <c r="AK79" i="4"/>
  <c r="AK78" i="4"/>
  <c r="AK82" i="4"/>
  <c r="AK81" i="4"/>
  <c r="AK80" i="4"/>
  <c r="AS80" i="4" s="1"/>
  <c r="AK83" i="4"/>
  <c r="AK84" i="4"/>
  <c r="AK86" i="4"/>
  <c r="AK85" i="4"/>
  <c r="AK87" i="4"/>
  <c r="AK89" i="4"/>
  <c r="AK92" i="4"/>
  <c r="AK88" i="4"/>
  <c r="AK90" i="4"/>
  <c r="AK91" i="4"/>
  <c r="AK95" i="4"/>
  <c r="AK94" i="4"/>
  <c r="AK93" i="4"/>
  <c r="AK96" i="4"/>
  <c r="AK98" i="4"/>
  <c r="AK100" i="4"/>
  <c r="AK97" i="4"/>
  <c r="AK99" i="4"/>
  <c r="AK103" i="4"/>
  <c r="AK101" i="4"/>
  <c r="AS101" i="4" s="1"/>
  <c r="AK104" i="4"/>
  <c r="AK102" i="4"/>
  <c r="AK105" i="4"/>
  <c r="AK106" i="4"/>
  <c r="AK107" i="4"/>
  <c r="AK109" i="4"/>
  <c r="AK108" i="4"/>
  <c r="AK112" i="4"/>
  <c r="AK110" i="4"/>
  <c r="AK111" i="4"/>
  <c r="AK113" i="4"/>
  <c r="AK116" i="4"/>
  <c r="AS116" i="4" s="1"/>
  <c r="AK114" i="4"/>
  <c r="AK115" i="4"/>
  <c r="AK118" i="4"/>
  <c r="AK120" i="4"/>
  <c r="AK117" i="4"/>
  <c r="AK122" i="4"/>
  <c r="AK119" i="4"/>
  <c r="AK121" i="4"/>
  <c r="AK123" i="4"/>
  <c r="AK124" i="4"/>
  <c r="AK126" i="4"/>
  <c r="AK128" i="4"/>
  <c r="AS128" i="4" s="1"/>
  <c r="AK125" i="4"/>
  <c r="AK130" i="4"/>
  <c r="AS130" i="4" s="1"/>
  <c r="AP132" i="4"/>
  <c r="AL133" i="2"/>
  <c r="AJ132" i="2"/>
  <c r="AU132" i="2" s="1"/>
  <c r="AL131" i="4"/>
  <c r="AK133" i="4"/>
  <c r="AK130" i="2"/>
  <c r="AP129" i="4"/>
  <c r="AJ129" i="2"/>
  <c r="AN131" i="2"/>
  <c r="AV131" i="2" s="1"/>
  <c r="AV82" i="2" l="1"/>
  <c r="AV69" i="2"/>
  <c r="AU120" i="2"/>
  <c r="AU106" i="2"/>
  <c r="AU100" i="2"/>
  <c r="AU93" i="2"/>
  <c r="AU74" i="2"/>
  <c r="AT93" i="2"/>
  <c r="AT90" i="2"/>
  <c r="AT81" i="2"/>
  <c r="AX90" i="2"/>
  <c r="AX82" i="2"/>
  <c r="AX74" i="2"/>
  <c r="AS108" i="4"/>
  <c r="AS98" i="4"/>
  <c r="AS75" i="4"/>
  <c r="AU129" i="4"/>
  <c r="AW121" i="4"/>
  <c r="AW112" i="4"/>
  <c r="AW91" i="4"/>
  <c r="AW79" i="4"/>
  <c r="AW72" i="4"/>
  <c r="AW67" i="4"/>
  <c r="AW32" i="4"/>
  <c r="AX104" i="4"/>
  <c r="AX98" i="4"/>
  <c r="AX72" i="4"/>
  <c r="AX45" i="4"/>
  <c r="BB45" i="4" s="1"/>
  <c r="AX38" i="4"/>
  <c r="AX19" i="4"/>
  <c r="AS121" i="4"/>
  <c r="AS112" i="4"/>
  <c r="AS79" i="4"/>
  <c r="AS72" i="4"/>
  <c r="AS48" i="4"/>
  <c r="AU32" i="4"/>
  <c r="AU121" i="4"/>
  <c r="AU117" i="4"/>
  <c r="AU104" i="4"/>
  <c r="AU84" i="4"/>
  <c r="AU79" i="4"/>
  <c r="AU63" i="4"/>
  <c r="AU45" i="4"/>
  <c r="AV128" i="2"/>
  <c r="AV68" i="2"/>
  <c r="AT104" i="2"/>
  <c r="AT92" i="2"/>
  <c r="AT68" i="2"/>
  <c r="AT57" i="2"/>
  <c r="AV114" i="2"/>
  <c r="AV97" i="2"/>
  <c r="AV65" i="2"/>
  <c r="AU83" i="2"/>
  <c r="AV107" i="2"/>
  <c r="AV83" i="2"/>
  <c r="AU107" i="2"/>
  <c r="AT122" i="2"/>
  <c r="AT133" i="2"/>
  <c r="AV117" i="2"/>
  <c r="AV104" i="2"/>
  <c r="AV96" i="2"/>
  <c r="AV77" i="2"/>
  <c r="AV60" i="2"/>
  <c r="AU114" i="2"/>
  <c r="AU109" i="2"/>
  <c r="AU97" i="2"/>
  <c r="AU87" i="2"/>
  <c r="AT126" i="2"/>
  <c r="AT107" i="2"/>
  <c r="AT77" i="2"/>
  <c r="AT120" i="4"/>
  <c r="AT114" i="4"/>
  <c r="AT96" i="4"/>
  <c r="AT88" i="4"/>
  <c r="AT73" i="4"/>
  <c r="AT60" i="4"/>
  <c r="AT57" i="4"/>
  <c r="AT37" i="4"/>
  <c r="AT16" i="4"/>
  <c r="AW133" i="2"/>
  <c r="AW120" i="4"/>
  <c r="AW100" i="4"/>
  <c r="AW88" i="4"/>
  <c r="AW81" i="4"/>
  <c r="AW76" i="4"/>
  <c r="AW60" i="4"/>
  <c r="AW44" i="4"/>
  <c r="AX125" i="2"/>
  <c r="AX107" i="2"/>
  <c r="AX97" i="2"/>
  <c r="AX83" i="2"/>
  <c r="AX73" i="2"/>
  <c r="AS130" i="2"/>
  <c r="AS120" i="4"/>
  <c r="AS88" i="4"/>
  <c r="AS22" i="4"/>
  <c r="AV57" i="2"/>
  <c r="AU125" i="2"/>
  <c r="AU73" i="2"/>
  <c r="AT96" i="2"/>
  <c r="AT60" i="2"/>
  <c r="AS100" i="4"/>
  <c r="AS85" i="4"/>
  <c r="AS65" i="4"/>
  <c r="AS57" i="4"/>
  <c r="AS53" i="4"/>
  <c r="AV109" i="2"/>
  <c r="AV92" i="2"/>
  <c r="AV73" i="2"/>
  <c r="AU117" i="2"/>
  <c r="AU92" i="2"/>
  <c r="AU77" i="2"/>
  <c r="AU68" i="2"/>
  <c r="AU57" i="2"/>
  <c r="AT87" i="2"/>
  <c r="AV125" i="2"/>
  <c r="AV87" i="2"/>
  <c r="AU104" i="2"/>
  <c r="AU96" i="2"/>
  <c r="AU65" i="2"/>
  <c r="AU60" i="2"/>
  <c r="AT125" i="2"/>
  <c r="AT117" i="2"/>
  <c r="AT97" i="2"/>
  <c r="AT83" i="2"/>
  <c r="AT73" i="2"/>
  <c r="AT65" i="2"/>
  <c r="AX122" i="2"/>
  <c r="AX117" i="2"/>
  <c r="AX92" i="2"/>
  <c r="AX87" i="2"/>
  <c r="AX77" i="2"/>
  <c r="AX68" i="2"/>
  <c r="AS126" i="4"/>
  <c r="AS92" i="4"/>
  <c r="AS81" i="4"/>
  <c r="AS60" i="4"/>
  <c r="AS50" i="4"/>
  <c r="AS33" i="4"/>
  <c r="AS24" i="4"/>
  <c r="AT115" i="4"/>
  <c r="AT107" i="4"/>
  <c r="AT100" i="4"/>
  <c r="AT92" i="4"/>
  <c r="AT81" i="4"/>
  <c r="AT43" i="4"/>
  <c r="AT33" i="4"/>
  <c r="AT24" i="4"/>
  <c r="AW73" i="4"/>
  <c r="AV115" i="4"/>
  <c r="AV110" i="4"/>
  <c r="AV96" i="4"/>
  <c r="AV88" i="4"/>
  <c r="AV81" i="4"/>
  <c r="AV70" i="4"/>
  <c r="AV65" i="4"/>
  <c r="AV57" i="4"/>
  <c r="AV43" i="4"/>
  <c r="AV33" i="4"/>
  <c r="AV28" i="4"/>
  <c r="AV22" i="4"/>
  <c r="Z134" i="2"/>
  <c r="AE134" i="2" s="1"/>
  <c r="AS133" i="2"/>
  <c r="AU126" i="4"/>
  <c r="AU107" i="4"/>
  <c r="AU100" i="4"/>
  <c r="AU81" i="4"/>
  <c r="AU76" i="4"/>
  <c r="AU73" i="4"/>
  <c r="AU65" i="4"/>
  <c r="AU60" i="4"/>
  <c r="AU50" i="4"/>
  <c r="AU28" i="4"/>
  <c r="AW126" i="2"/>
  <c r="AU129" i="2"/>
  <c r="AS115" i="4"/>
  <c r="AS76" i="4"/>
  <c r="AT126" i="4"/>
  <c r="AT65" i="4"/>
  <c r="AT28" i="4"/>
  <c r="AT22" i="4"/>
  <c r="AU133" i="2"/>
  <c r="AW107" i="4"/>
  <c r="AW85" i="4"/>
  <c r="AW33" i="4"/>
  <c r="AW28" i="4"/>
  <c r="AW22" i="4"/>
  <c r="AW16" i="4"/>
  <c r="AX126" i="4"/>
  <c r="AX114" i="4"/>
  <c r="AX76" i="4"/>
  <c r="AX44" i="4"/>
  <c r="AX22" i="4"/>
  <c r="AX126" i="2"/>
  <c r="AX134" i="2"/>
  <c r="AV125" i="4"/>
  <c r="AV92" i="4"/>
  <c r="AV53" i="4"/>
  <c r="AV44" i="4"/>
  <c r="AS96" i="4"/>
  <c r="AS73" i="4"/>
  <c r="AS44" i="4"/>
  <c r="AS28" i="4"/>
  <c r="AS125" i="4"/>
  <c r="AS114" i="4"/>
  <c r="AS110" i="4"/>
  <c r="AS107" i="4"/>
  <c r="AS70" i="4"/>
  <c r="AS43" i="4"/>
  <c r="AS37" i="4"/>
  <c r="AS16" i="4"/>
  <c r="AU126" i="2"/>
  <c r="AT125" i="4"/>
  <c r="AT110" i="4"/>
  <c r="AT85" i="4"/>
  <c r="AT76" i="4"/>
  <c r="AT70" i="4"/>
  <c r="AT53" i="4"/>
  <c r="AT50" i="4"/>
  <c r="AT44" i="4"/>
  <c r="AW125" i="4"/>
  <c r="AW114" i="4"/>
  <c r="AW92" i="4"/>
  <c r="AW70" i="4"/>
  <c r="AW65" i="4"/>
  <c r="AW53" i="4"/>
  <c r="AW43" i="4"/>
  <c r="AX107" i="4"/>
  <c r="AX85" i="4"/>
  <c r="AX73" i="4"/>
  <c r="AX70" i="4"/>
  <c r="AX65" i="4"/>
  <c r="AX57" i="4"/>
  <c r="AX53" i="4"/>
  <c r="AX16" i="4"/>
  <c r="AW132" i="4"/>
  <c r="AS127" i="4"/>
  <c r="AT131" i="4"/>
  <c r="AS122" i="4"/>
  <c r="AS109" i="4"/>
  <c r="AS102" i="4"/>
  <c r="AW62" i="4"/>
  <c r="AW54" i="4"/>
  <c r="AW51" i="4"/>
  <c r="AX113" i="4"/>
  <c r="AX90" i="4"/>
  <c r="AX66" i="4"/>
  <c r="AX58" i="4"/>
  <c r="AV15" i="4"/>
  <c r="AU119" i="4"/>
  <c r="AU97" i="4"/>
  <c r="AU90" i="4"/>
  <c r="AU69" i="4"/>
  <c r="AU66" i="4"/>
  <c r="AU58" i="4"/>
  <c r="AU41" i="4"/>
  <c r="AU36" i="4"/>
  <c r="AU34" i="4"/>
  <c r="AU15" i="4"/>
  <c r="AS132" i="4"/>
  <c r="AW102" i="4"/>
  <c r="AW87" i="4"/>
  <c r="AW46" i="4"/>
  <c r="AX87" i="4"/>
  <c r="AX134" i="4"/>
  <c r="AV119" i="4"/>
  <c r="AV102" i="4"/>
  <c r="AV74" i="4"/>
  <c r="AS131" i="4"/>
  <c r="AT119" i="4"/>
  <c r="AT113" i="4"/>
  <c r="AT106" i="4"/>
  <c r="AT102" i="4"/>
  <c r="AT97" i="4"/>
  <c r="AT90" i="4"/>
  <c r="AT69" i="4"/>
  <c r="AT26" i="4"/>
  <c r="AT134" i="4"/>
  <c r="AW119" i="4"/>
  <c r="AW36" i="4"/>
  <c r="AW26" i="4"/>
  <c r="AX102" i="4"/>
  <c r="AX77" i="4"/>
  <c r="AX69" i="4"/>
  <c r="AX54" i="4"/>
  <c r="AX30" i="4"/>
  <c r="AX131" i="4"/>
  <c r="AV46" i="4"/>
  <c r="AV21" i="4"/>
  <c r="AX132" i="4"/>
  <c r="AS119" i="4"/>
  <c r="AS113" i="4"/>
  <c r="AS77" i="4"/>
  <c r="AS66" i="4"/>
  <c r="AS58" i="4"/>
  <c r="AS54" i="4"/>
  <c r="AS41" i="4"/>
  <c r="AS36" i="4"/>
  <c r="AS15" i="4"/>
  <c r="AT109" i="4"/>
  <c r="AT87" i="4"/>
  <c r="AT54" i="4"/>
  <c r="AW122" i="4"/>
  <c r="AW106" i="4"/>
  <c r="AW83" i="4"/>
  <c r="AX83" i="4"/>
  <c r="AX46" i="4"/>
  <c r="AX41" i="4"/>
  <c r="AX26" i="4"/>
  <c r="AX21" i="4"/>
  <c r="AV113" i="4"/>
  <c r="AV77" i="4"/>
  <c r="AV66" i="4"/>
  <c r="AV54" i="4"/>
  <c r="AV34" i="4"/>
  <c r="AV26" i="4"/>
  <c r="AV134" i="4"/>
  <c r="AU122" i="4"/>
  <c r="AU94" i="4"/>
  <c r="AU54" i="4"/>
  <c r="AU30" i="4"/>
  <c r="AT46" i="4"/>
  <c r="AT30" i="4"/>
  <c r="AW77" i="4"/>
  <c r="AW74" i="4"/>
  <c r="AW21" i="4"/>
  <c r="AX109" i="4"/>
  <c r="AX51" i="4"/>
  <c r="AS97" i="4"/>
  <c r="AS90" i="4"/>
  <c r="AS83" i="4"/>
  <c r="AS74" i="4"/>
  <c r="AS46" i="4"/>
  <c r="AS30" i="4"/>
  <c r="AS26" i="4"/>
  <c r="AT132" i="4"/>
  <c r="AT122" i="4"/>
  <c r="AT83" i="4"/>
  <c r="AT62" i="4"/>
  <c r="AT36" i="4"/>
  <c r="AW113" i="4"/>
  <c r="AW109" i="4"/>
  <c r="AW97" i="4"/>
  <c r="AW94" i="4"/>
  <c r="AW69" i="4"/>
  <c r="AW41" i="4"/>
  <c r="AW34" i="4"/>
  <c r="AX120" i="4"/>
  <c r="AX115" i="4"/>
  <c r="AX100" i="4"/>
  <c r="AX96" i="4"/>
  <c r="AX43" i="4"/>
  <c r="AX36" i="4"/>
  <c r="AX34" i="4"/>
  <c r="AV120" i="4"/>
  <c r="AV109" i="4"/>
  <c r="AV106" i="4"/>
  <c r="AV100" i="4"/>
  <c r="AV94" i="4"/>
  <c r="AV87" i="4"/>
  <c r="AV85" i="4"/>
  <c r="AV73" i="4"/>
  <c r="AV58" i="4"/>
  <c r="AV51" i="4"/>
  <c r="AV50" i="4"/>
  <c r="AV37" i="4"/>
  <c r="AV30" i="4"/>
  <c r="AU132" i="4"/>
  <c r="AU125" i="4"/>
  <c r="AU115" i="4"/>
  <c r="AU114" i="4"/>
  <c r="AU106" i="4"/>
  <c r="AU92" i="4"/>
  <c r="AU87" i="4"/>
  <c r="AU85" i="4"/>
  <c r="AU77" i="4"/>
  <c r="AU62" i="4"/>
  <c r="AU51" i="4"/>
  <c r="AU46" i="4"/>
  <c r="AU44" i="4"/>
  <c r="AU37" i="4"/>
  <c r="AU16" i="4"/>
  <c r="AS62" i="4"/>
  <c r="AS21" i="4"/>
  <c r="AW58" i="4"/>
  <c r="AW30" i="4"/>
  <c r="AW134" i="4"/>
  <c r="AX97" i="4"/>
  <c r="AS87" i="4"/>
  <c r="AS51" i="4"/>
  <c r="AS106" i="4"/>
  <c r="AS94" i="4"/>
  <c r="AS69" i="4"/>
  <c r="AS34" i="4"/>
  <c r="AS134" i="4"/>
  <c r="AT94" i="4"/>
  <c r="AT77" i="4"/>
  <c r="AT74" i="4"/>
  <c r="AT66" i="4"/>
  <c r="AT58" i="4"/>
  <c r="AT51" i="4"/>
  <c r="AT41" i="4"/>
  <c r="AT34" i="4"/>
  <c r="AT21" i="4"/>
  <c r="AT15" i="4"/>
  <c r="AW126" i="4"/>
  <c r="AW115" i="4"/>
  <c r="AW110" i="4"/>
  <c r="AW96" i="4"/>
  <c r="AW90" i="4"/>
  <c r="AW66" i="4"/>
  <c r="AW57" i="4"/>
  <c r="AW50" i="4"/>
  <c r="AW37" i="4"/>
  <c r="AW24" i="4"/>
  <c r="AW15" i="4"/>
  <c r="AX125" i="4"/>
  <c r="AX122" i="4"/>
  <c r="AX119" i="4"/>
  <c r="AX110" i="4"/>
  <c r="AX106" i="4"/>
  <c r="AX94" i="4"/>
  <c r="AX92" i="4"/>
  <c r="AX88" i="4"/>
  <c r="AX81" i="4"/>
  <c r="AX74" i="4"/>
  <c r="AX62" i="4"/>
  <c r="AX60" i="4"/>
  <c r="AX50" i="4"/>
  <c r="AX37" i="4"/>
  <c r="AX33" i="4"/>
  <c r="AX28" i="4"/>
  <c r="AX24" i="4"/>
  <c r="AX15" i="4"/>
  <c r="AV132" i="4"/>
  <c r="AV126" i="4"/>
  <c r="AV122" i="4"/>
  <c r="AV114" i="4"/>
  <c r="AV107" i="4"/>
  <c r="AV97" i="4"/>
  <c r="AV90" i="4"/>
  <c r="AV83" i="4"/>
  <c r="AV76" i="4"/>
  <c r="AV69" i="4"/>
  <c r="AV62" i="4"/>
  <c r="AV60" i="4"/>
  <c r="AV41" i="4"/>
  <c r="AV36" i="4"/>
  <c r="AV24" i="4"/>
  <c r="AV16" i="4"/>
  <c r="AU131" i="4"/>
  <c r="AU113" i="4"/>
  <c r="AU109" i="4"/>
  <c r="AU102" i="4"/>
  <c r="AU96" i="4"/>
  <c r="AU88" i="4"/>
  <c r="AU83" i="4"/>
  <c r="AU74" i="4"/>
  <c r="AU70" i="4"/>
  <c r="AU57" i="4"/>
  <c r="AU53" i="4"/>
  <c r="AU33" i="4"/>
  <c r="AU26" i="4"/>
  <c r="AU21" i="4"/>
  <c r="AU134" i="4"/>
  <c r="AU130" i="2"/>
  <c r="AV122" i="2"/>
  <c r="AU122" i="2"/>
  <c r="AT114" i="2"/>
  <c r="AT109" i="2"/>
  <c r="AU128" i="4"/>
  <c r="AU124" i="4"/>
  <c r="AU111" i="4"/>
  <c r="AU105" i="4"/>
  <c r="AU101" i="4"/>
  <c r="AU93" i="4"/>
  <c r="AU86" i="4"/>
  <c r="AU80" i="4"/>
  <c r="AU78" i="4"/>
  <c r="AU29" i="4"/>
  <c r="AV131" i="4"/>
  <c r="AT110" i="2"/>
  <c r="AT72" i="2"/>
  <c r="AV128" i="4"/>
  <c r="AV116" i="4"/>
  <c r="AV103" i="4"/>
  <c r="AV55" i="4"/>
  <c r="AV49" i="4"/>
  <c r="AV47" i="4"/>
  <c r="AT121" i="4"/>
  <c r="AT84" i="4"/>
  <c r="AT63" i="4"/>
  <c r="AW117" i="4"/>
  <c r="AX32" i="4"/>
  <c r="AV104" i="4"/>
  <c r="AV89" i="4"/>
  <c r="AV64" i="4"/>
  <c r="AU64" i="4"/>
  <c r="AW75" i="4"/>
  <c r="AW19" i="4"/>
  <c r="AX123" i="4"/>
  <c r="AX18" i="4"/>
  <c r="AV129" i="4"/>
  <c r="AU52" i="4"/>
  <c r="AS89" i="4"/>
  <c r="AS40" i="4"/>
  <c r="AS129" i="4"/>
  <c r="AV84" i="2"/>
  <c r="AV76" i="2"/>
  <c r="AT98" i="2"/>
  <c r="AT76" i="2"/>
  <c r="AT64" i="2"/>
  <c r="AT58" i="2"/>
  <c r="AT134" i="2"/>
  <c r="AT129" i="4"/>
  <c r="AT104" i="4"/>
  <c r="AT99" i="4"/>
  <c r="AT79" i="4"/>
  <c r="AT64" i="4"/>
  <c r="AT48" i="4"/>
  <c r="AT45" i="4"/>
  <c r="AT32" i="4"/>
  <c r="AT25" i="4"/>
  <c r="AT19" i="4"/>
  <c r="AT98" i="4"/>
  <c r="AT38" i="4"/>
  <c r="AW129" i="4"/>
  <c r="AW99" i="4"/>
  <c r="AW84" i="4"/>
  <c r="AW45" i="4"/>
  <c r="AX25" i="4"/>
  <c r="AV52" i="4"/>
  <c r="AU72" i="4"/>
  <c r="AU48" i="4"/>
  <c r="AS99" i="4"/>
  <c r="AS91" i="4"/>
  <c r="AS84" i="4"/>
  <c r="AS63" i="4"/>
  <c r="AS52" i="4"/>
  <c r="AV134" i="2"/>
  <c r="AX129" i="4"/>
  <c r="AS123" i="4"/>
  <c r="AS117" i="4"/>
  <c r="AS104" i="4"/>
  <c r="BB104" i="4" s="1"/>
  <c r="AS67" i="4"/>
  <c r="AS64" i="4"/>
  <c r="AS56" i="4"/>
  <c r="AS27" i="4"/>
  <c r="AS19" i="4"/>
  <c r="AV127" i="2"/>
  <c r="AV111" i="2"/>
  <c r="AV99" i="2"/>
  <c r="AV88" i="2"/>
  <c r="AV72" i="2"/>
  <c r="AV64" i="2"/>
  <c r="AU124" i="2"/>
  <c r="AU84" i="2"/>
  <c r="AU64" i="2"/>
  <c r="AU59" i="2"/>
  <c r="AU134" i="2"/>
  <c r="AS42" i="4"/>
  <c r="AS38" i="4"/>
  <c r="AS32" i="4"/>
  <c r="AS25" i="4"/>
  <c r="AS17" i="4"/>
  <c r="AV118" i="2"/>
  <c r="AV85" i="2"/>
  <c r="AV70" i="2"/>
  <c r="AV66" i="2"/>
  <c r="AU121" i="2"/>
  <c r="AU113" i="2"/>
  <c r="AU101" i="2"/>
  <c r="AU89" i="2"/>
  <c r="AU66" i="2"/>
  <c r="AU56" i="2"/>
  <c r="AT113" i="2"/>
  <c r="AT108" i="2"/>
  <c r="AT94" i="2"/>
  <c r="AT79" i="2"/>
  <c r="AT78" i="2"/>
  <c r="AT66" i="2"/>
  <c r="AT127" i="4"/>
  <c r="AT111" i="4"/>
  <c r="AT105" i="4"/>
  <c r="AT95" i="4"/>
  <c r="AT91" i="4"/>
  <c r="AT75" i="4"/>
  <c r="AT71" i="4"/>
  <c r="AT67" i="4"/>
  <c r="AT61" i="4"/>
  <c r="AT56" i="4"/>
  <c r="AT52" i="4"/>
  <c r="AT49" i="4"/>
  <c r="AT40" i="4"/>
  <c r="AT27" i="4"/>
  <c r="AT20" i="4"/>
  <c r="AT17" i="4"/>
  <c r="AS128" i="2"/>
  <c r="AW118" i="4"/>
  <c r="AW108" i="4"/>
  <c r="AW104" i="4"/>
  <c r="AW98" i="4"/>
  <c r="AW93" i="4"/>
  <c r="AW86" i="4"/>
  <c r="AW63" i="4"/>
  <c r="AW52" i="4"/>
  <c r="AW42" i="4"/>
  <c r="AW38" i="4"/>
  <c r="AW35" i="4"/>
  <c r="AW27" i="4"/>
  <c r="AW18" i="4"/>
  <c r="AX124" i="4"/>
  <c r="AX121" i="4"/>
  <c r="AX117" i="4"/>
  <c r="AX111" i="4"/>
  <c r="AX99" i="4"/>
  <c r="AX91" i="4"/>
  <c r="AX89" i="4"/>
  <c r="AX79" i="4"/>
  <c r="AX64" i="4"/>
  <c r="AX35" i="4"/>
  <c r="AX31" i="4"/>
  <c r="AX29" i="4"/>
  <c r="AU127" i="2"/>
  <c r="BB127" i="2" s="1"/>
  <c r="AX113" i="2"/>
  <c r="AX101" i="2"/>
  <c r="AX85" i="2"/>
  <c r="AX71" i="2"/>
  <c r="AV121" i="4"/>
  <c r="AV112" i="4"/>
  <c r="AV108" i="4"/>
  <c r="AV98" i="4"/>
  <c r="AV63" i="4"/>
  <c r="AV56" i="4"/>
  <c r="AV38" i="4"/>
  <c r="AV19" i="4"/>
  <c r="AU123" i="4"/>
  <c r="AU112" i="4"/>
  <c r="AU108" i="4"/>
  <c r="AU91" i="4"/>
  <c r="AU89" i="4"/>
  <c r="AU40" i="4"/>
  <c r="AU19" i="4"/>
  <c r="AU18" i="4"/>
  <c r="AW127" i="2"/>
  <c r="AT123" i="4"/>
  <c r="AT117" i="4"/>
  <c r="AT112" i="4"/>
  <c r="AT108" i="4"/>
  <c r="AT89" i="4"/>
  <c r="AT72" i="4"/>
  <c r="BB72" i="4" s="1"/>
  <c r="AW123" i="4"/>
  <c r="AW89" i="4"/>
  <c r="AW64" i="4"/>
  <c r="AW56" i="4"/>
  <c r="AW48" i="4"/>
  <c r="AW40" i="4"/>
  <c r="AW25" i="4"/>
  <c r="AX127" i="4"/>
  <c r="AX112" i="4"/>
  <c r="AX108" i="4"/>
  <c r="AX84" i="4"/>
  <c r="AX75" i="4"/>
  <c r="AX67" i="4"/>
  <c r="AX63" i="4"/>
  <c r="AX56" i="4"/>
  <c r="AX52" i="4"/>
  <c r="AX48" i="4"/>
  <c r="AX40" i="4"/>
  <c r="AX27" i="4"/>
  <c r="AV127" i="4"/>
  <c r="AV123" i="4"/>
  <c r="AV117" i="4"/>
  <c r="AV84" i="4"/>
  <c r="AV75" i="4"/>
  <c r="AV67" i="4"/>
  <c r="AV45" i="4"/>
  <c r="AV40" i="4"/>
  <c r="AV25" i="4"/>
  <c r="AV18" i="4"/>
  <c r="AU99" i="4"/>
  <c r="AU98" i="4"/>
  <c r="AU75" i="4"/>
  <c r="AU67" i="4"/>
  <c r="AU56" i="4"/>
  <c r="AU38" i="4"/>
  <c r="AU27" i="4"/>
  <c r="AU25" i="4"/>
  <c r="AU99" i="2"/>
  <c r="AU67" i="2"/>
  <c r="AU58" i="2"/>
  <c r="AT111" i="2"/>
  <c r="AT91" i="2"/>
  <c r="AT84" i="2"/>
  <c r="AT80" i="2"/>
  <c r="AX114" i="2"/>
  <c r="AX109" i="2"/>
  <c r="AX104" i="2"/>
  <c r="AX65" i="2"/>
  <c r="AX60" i="2"/>
  <c r="AV116" i="2"/>
  <c r="AV105" i="2"/>
  <c r="AV98" i="2"/>
  <c r="AV80" i="2"/>
  <c r="AV59" i="2"/>
  <c r="AU110" i="2"/>
  <c r="AU98" i="2"/>
  <c r="AT124" i="2"/>
  <c r="AT119" i="2"/>
  <c r="AT116" i="2"/>
  <c r="AT105" i="2"/>
  <c r="AT99" i="2"/>
  <c r="AT88" i="2"/>
  <c r="AT67" i="2"/>
  <c r="AT59" i="2"/>
  <c r="AX96" i="2"/>
  <c r="AX57" i="2"/>
  <c r="AW112" i="2"/>
  <c r="AW109" i="2"/>
  <c r="AW102" i="2"/>
  <c r="AW96" i="2"/>
  <c r="AW90" i="2"/>
  <c r="AW86" i="2"/>
  <c r="AW77" i="2"/>
  <c r="AW73" i="2"/>
  <c r="AW60" i="2"/>
  <c r="AW124" i="2"/>
  <c r="AW119" i="2"/>
  <c r="AW116" i="2"/>
  <c r="AW80" i="2"/>
  <c r="AW67" i="2"/>
  <c r="AW133" i="4"/>
  <c r="AX124" i="2"/>
  <c r="AX111" i="2"/>
  <c r="AX88" i="2"/>
  <c r="AX80" i="2"/>
  <c r="AX76" i="2"/>
  <c r="AX72" i="2"/>
  <c r="AX64" i="2"/>
  <c r="AS129" i="2"/>
  <c r="AS123" i="2"/>
  <c r="BB123" i="2" s="1"/>
  <c r="AS119" i="2"/>
  <c r="AS111" i="2"/>
  <c r="AS106" i="2"/>
  <c r="BB106" i="2" s="1"/>
  <c r="AS98" i="2"/>
  <c r="AS96" i="2"/>
  <c r="AS91" i="2"/>
  <c r="AS88" i="2"/>
  <c r="AS82" i="2"/>
  <c r="AS80" i="2"/>
  <c r="AS74" i="2"/>
  <c r="BB74" i="2" s="1"/>
  <c r="AS72" i="2"/>
  <c r="AS68" i="2"/>
  <c r="AS64" i="2"/>
  <c r="AS58" i="2"/>
  <c r="AX116" i="2"/>
  <c r="AX59" i="2"/>
  <c r="AV132" i="2"/>
  <c r="AS133" i="4"/>
  <c r="AX119" i="2"/>
  <c r="AX98" i="2"/>
  <c r="AX91" i="2"/>
  <c r="AW56" i="2"/>
  <c r="AS103" i="2"/>
  <c r="AS118" i="4"/>
  <c r="AS105" i="4"/>
  <c r="AS103" i="4"/>
  <c r="AS95" i="4"/>
  <c r="AS86" i="4"/>
  <c r="AS71" i="4"/>
  <c r="AS29" i="4"/>
  <c r="AS20" i="4"/>
  <c r="AV108" i="2"/>
  <c r="AV103" i="2"/>
  <c r="AV95" i="2"/>
  <c r="AV79" i="2"/>
  <c r="AV71" i="2"/>
  <c r="AV63" i="2"/>
  <c r="AU108" i="2"/>
  <c r="AT128" i="2"/>
  <c r="AT103" i="2"/>
  <c r="AT95" i="2"/>
  <c r="AT89" i="2"/>
  <c r="AT63" i="2"/>
  <c r="AT56" i="2"/>
  <c r="AT118" i="4"/>
  <c r="AT103" i="4"/>
  <c r="AT101" i="4"/>
  <c r="AT86" i="4"/>
  <c r="AT82" i="4"/>
  <c r="AT55" i="4"/>
  <c r="AT47" i="4"/>
  <c r="AT39" i="4"/>
  <c r="AT29" i="4"/>
  <c r="AW128" i="4"/>
  <c r="AW116" i="4"/>
  <c r="AW105" i="4"/>
  <c r="AW78" i="4"/>
  <c r="AW55" i="4"/>
  <c r="AW31" i="4"/>
  <c r="AW23" i="4"/>
  <c r="AW17" i="4"/>
  <c r="AX128" i="4"/>
  <c r="AX103" i="4"/>
  <c r="AX95" i="4"/>
  <c r="AX86" i="4"/>
  <c r="AX80" i="4"/>
  <c r="AX71" i="4"/>
  <c r="AX61" i="4"/>
  <c r="AX23" i="4"/>
  <c r="AX20" i="4"/>
  <c r="AX17" i="4"/>
  <c r="AX118" i="2"/>
  <c r="AX103" i="2"/>
  <c r="AX95" i="2"/>
  <c r="AX79" i="2"/>
  <c r="AX66" i="2"/>
  <c r="AX56" i="2"/>
  <c r="AX128" i="2"/>
  <c r="AV124" i="4"/>
  <c r="AV101" i="4"/>
  <c r="AV82" i="4"/>
  <c r="AV59" i="4"/>
  <c r="AV39" i="4"/>
  <c r="AV35" i="4"/>
  <c r="AE16" i="2"/>
  <c r="AE18" i="2"/>
  <c r="AE25" i="2"/>
  <c r="AE29" i="2"/>
  <c r="AE30" i="2"/>
  <c r="AE37" i="2"/>
  <c r="AE41" i="2"/>
  <c r="AE45" i="2"/>
  <c r="AE48" i="2"/>
  <c r="AE54" i="2"/>
  <c r="AE57" i="2"/>
  <c r="AE61" i="2"/>
  <c r="AE65" i="2"/>
  <c r="AE68" i="2"/>
  <c r="AE74" i="2"/>
  <c r="AE78" i="2"/>
  <c r="AE81" i="2"/>
  <c r="AE87" i="2"/>
  <c r="AE88" i="2"/>
  <c r="AE94" i="2"/>
  <c r="AE97" i="2"/>
  <c r="AE104" i="2"/>
  <c r="AE105" i="2"/>
  <c r="AE109" i="2"/>
  <c r="AE114" i="2"/>
  <c r="AE119" i="2"/>
  <c r="AE120" i="2"/>
  <c r="AE124" i="2"/>
  <c r="AU133" i="4"/>
  <c r="AU116" i="4"/>
  <c r="AU82" i="4"/>
  <c r="AU61" i="4"/>
  <c r="AU55" i="4"/>
  <c r="AU47" i="4"/>
  <c r="AU35" i="4"/>
  <c r="AU23" i="4"/>
  <c r="AW123" i="2"/>
  <c r="AW120" i="2"/>
  <c r="AW117" i="2"/>
  <c r="AW110" i="2"/>
  <c r="AW108" i="2"/>
  <c r="AW107" i="2"/>
  <c r="AW99" i="2"/>
  <c r="AW97" i="2"/>
  <c r="AW91" i="2"/>
  <c r="AW87" i="2"/>
  <c r="AW81" i="2"/>
  <c r="AW83" i="2"/>
  <c r="AW75" i="2"/>
  <c r="AW72" i="2"/>
  <c r="AW69" i="2"/>
  <c r="AW62" i="2"/>
  <c r="AW59" i="2"/>
  <c r="AW58" i="2"/>
  <c r="AT130" i="2"/>
  <c r="BB130" i="2" s="1"/>
  <c r="Z134" i="4"/>
  <c r="AU128" i="2"/>
  <c r="AS125" i="2"/>
  <c r="AS122" i="2"/>
  <c r="AS120" i="2"/>
  <c r="BB120" i="2" s="1"/>
  <c r="AS117" i="2"/>
  <c r="AS110" i="2"/>
  <c r="AS108" i="2"/>
  <c r="AS102" i="2"/>
  <c r="BB102" i="2" s="1"/>
  <c r="AS99" i="2"/>
  <c r="AS94" i="2"/>
  <c r="AS92" i="2"/>
  <c r="AS89" i="2"/>
  <c r="AS81" i="2"/>
  <c r="BB81" i="2" s="1"/>
  <c r="AS76" i="2"/>
  <c r="AS73" i="2"/>
  <c r="AS70" i="2"/>
  <c r="AS63" i="2"/>
  <c r="AS62" i="2"/>
  <c r="BB62" i="2" s="1"/>
  <c r="AS59" i="2"/>
  <c r="AS134" i="2"/>
  <c r="AW130" i="2"/>
  <c r="AW103" i="2"/>
  <c r="AW94" i="2"/>
  <c r="AS113" i="2"/>
  <c r="BB130" i="4"/>
  <c r="AS124" i="4"/>
  <c r="AS111" i="4"/>
  <c r="AS82" i="4"/>
  <c r="AS68" i="4"/>
  <c r="AS55" i="4"/>
  <c r="AS47" i="4"/>
  <c r="AS35" i="4"/>
  <c r="AS31" i="4"/>
  <c r="AS23" i="4"/>
  <c r="AV129" i="2"/>
  <c r="AV101" i="2"/>
  <c r="AV78" i="2"/>
  <c r="AV56" i="2"/>
  <c r="AU118" i="2"/>
  <c r="AU103" i="2"/>
  <c r="AU94" i="2"/>
  <c r="AU85" i="2"/>
  <c r="AU78" i="2"/>
  <c r="AU70" i="2"/>
  <c r="AS132" i="2"/>
  <c r="BB131" i="2"/>
  <c r="AT71" i="2"/>
  <c r="AX133" i="4"/>
  <c r="AT78" i="4"/>
  <c r="AT59" i="4"/>
  <c r="AT42" i="4"/>
  <c r="AT35" i="4"/>
  <c r="AT31" i="4"/>
  <c r="AT23" i="4"/>
  <c r="AW103" i="4"/>
  <c r="AW101" i="4"/>
  <c r="AW82" i="4"/>
  <c r="AW59" i="4"/>
  <c r="AW49" i="4"/>
  <c r="AW47" i="4"/>
  <c r="AW39" i="4"/>
  <c r="AW29" i="4"/>
  <c r="AW20" i="4"/>
  <c r="AX116" i="4"/>
  <c r="AX78" i="4"/>
  <c r="AX68" i="4"/>
  <c r="AX55" i="4"/>
  <c r="AX42" i="4"/>
  <c r="AX132" i="2"/>
  <c r="AX121" i="2"/>
  <c r="AX108" i="2"/>
  <c r="AX94" i="2"/>
  <c r="AX78" i="2"/>
  <c r="AX70" i="2"/>
  <c r="AX63" i="2"/>
  <c r="AT132" i="2"/>
  <c r="AT129" i="2"/>
  <c r="AV118" i="4"/>
  <c r="AV105" i="4"/>
  <c r="AV93" i="4"/>
  <c r="AV86" i="4"/>
  <c r="AV80" i="4"/>
  <c r="AV78" i="4"/>
  <c r="AV71" i="4"/>
  <c r="AV42" i="4"/>
  <c r="AV31" i="4"/>
  <c r="AV23" i="4"/>
  <c r="AX129" i="2"/>
  <c r="AU118" i="4"/>
  <c r="AU103" i="4"/>
  <c r="AU71" i="4"/>
  <c r="AU59" i="4"/>
  <c r="AU31" i="4"/>
  <c r="AU20" i="4"/>
  <c r="AW129" i="2"/>
  <c r="AW121" i="2"/>
  <c r="AW122" i="2"/>
  <c r="AW115" i="2"/>
  <c r="AW111" i="2"/>
  <c r="AW106" i="2"/>
  <c r="AW104" i="2"/>
  <c r="AW98" i="2"/>
  <c r="AW93" i="2"/>
  <c r="AW89" i="2"/>
  <c r="AW88" i="2"/>
  <c r="AW85" i="2"/>
  <c r="AW78" i="2"/>
  <c r="AW76" i="2"/>
  <c r="AW74" i="2"/>
  <c r="AW65" i="2"/>
  <c r="AW63" i="2"/>
  <c r="AW61" i="2"/>
  <c r="AS121" i="2"/>
  <c r="AS115" i="2"/>
  <c r="BB115" i="2" s="1"/>
  <c r="AS114" i="2"/>
  <c r="AS109" i="2"/>
  <c r="AS105" i="2"/>
  <c r="BB105" i="2" s="1"/>
  <c r="AS100" i="2"/>
  <c r="BB100" i="2" s="1"/>
  <c r="AS97" i="2"/>
  <c r="AS93" i="2"/>
  <c r="AS87" i="2"/>
  <c r="BB87" i="2" s="1"/>
  <c r="AS85" i="2"/>
  <c r="AS83" i="2"/>
  <c r="AS78" i="2"/>
  <c r="AS75" i="2"/>
  <c r="BB75" i="2" s="1"/>
  <c r="AS67" i="2"/>
  <c r="AS65" i="2"/>
  <c r="AS60" i="2"/>
  <c r="AS57" i="2"/>
  <c r="AS56" i="2"/>
  <c r="AT133" i="4"/>
  <c r="AW66" i="2"/>
  <c r="AS93" i="4"/>
  <c r="AS78" i="4"/>
  <c r="AS59" i="4"/>
  <c r="AS39" i="4"/>
  <c r="AV130" i="2"/>
  <c r="AV121" i="2"/>
  <c r="AV113" i="2"/>
  <c r="AV94" i="2"/>
  <c r="AV89" i="2"/>
  <c r="AU95" i="2"/>
  <c r="AU79" i="2"/>
  <c r="AU71" i="2"/>
  <c r="AU63" i="2"/>
  <c r="AW132" i="2"/>
  <c r="AT121" i="2"/>
  <c r="AT118" i="2"/>
  <c r="AT101" i="2"/>
  <c r="AT85" i="2"/>
  <c r="AT70" i="2"/>
  <c r="AT124" i="4"/>
  <c r="AT116" i="4"/>
  <c r="AT93" i="4"/>
  <c r="AT80" i="4"/>
  <c r="AT68" i="4"/>
  <c r="AE133" i="2"/>
  <c r="AE127" i="2"/>
  <c r="AW124" i="4"/>
  <c r="AW111" i="4"/>
  <c r="AW95" i="4"/>
  <c r="AW80" i="4"/>
  <c r="AW71" i="4"/>
  <c r="AW68" i="4"/>
  <c r="AW61" i="4"/>
  <c r="AX118" i="4"/>
  <c r="AX105" i="4"/>
  <c r="AX101" i="4"/>
  <c r="AX93" i="4"/>
  <c r="AX82" i="4"/>
  <c r="AX59" i="4"/>
  <c r="AX49" i="4"/>
  <c r="AX47" i="4"/>
  <c r="AX39" i="4"/>
  <c r="AX89" i="2"/>
  <c r="AV111" i="4"/>
  <c r="AV95" i="4"/>
  <c r="AV68" i="4"/>
  <c r="AV61" i="4"/>
  <c r="AV29" i="4"/>
  <c r="AV20" i="4"/>
  <c r="AU95" i="4"/>
  <c r="AU68" i="4"/>
  <c r="AU49" i="4"/>
  <c r="AU42" i="4"/>
  <c r="AU39" i="4"/>
  <c r="AU17" i="4"/>
  <c r="AW128" i="2"/>
  <c r="AW125" i="2"/>
  <c r="AW118" i="2"/>
  <c r="AW114" i="2"/>
  <c r="AW113" i="2"/>
  <c r="AW105" i="2"/>
  <c r="AW101" i="2"/>
  <c r="AW100" i="2"/>
  <c r="AW95" i="2"/>
  <c r="AW92" i="2"/>
  <c r="AW84" i="2"/>
  <c r="AW82" i="2"/>
  <c r="AW79" i="2"/>
  <c r="AW71" i="2"/>
  <c r="AW70" i="2"/>
  <c r="AW68" i="2"/>
  <c r="AW64" i="2"/>
  <c r="AW57" i="2"/>
  <c r="AW134" i="2"/>
  <c r="AT128" i="4"/>
  <c r="AS124" i="2"/>
  <c r="AS118" i="2"/>
  <c r="AS116" i="2"/>
  <c r="AS112" i="2"/>
  <c r="BB112" i="2" s="1"/>
  <c r="AS107" i="2"/>
  <c r="AS104" i="2"/>
  <c r="AS101" i="2"/>
  <c r="AS95" i="2"/>
  <c r="AS90" i="2"/>
  <c r="BB90" i="2" s="1"/>
  <c r="AS86" i="2"/>
  <c r="BB86" i="2" s="1"/>
  <c r="AS84" i="2"/>
  <c r="AS79" i="2"/>
  <c r="AS77" i="2"/>
  <c r="AS71" i="2"/>
  <c r="AS69" i="2"/>
  <c r="BB69" i="2" s="1"/>
  <c r="AS66" i="2"/>
  <c r="AS61" i="2"/>
  <c r="BB61" i="2" s="1"/>
  <c r="BB93" i="2" l="1"/>
  <c r="BB82" i="2"/>
  <c r="BB57" i="4"/>
  <c r="BB96" i="4"/>
  <c r="BB75" i="4"/>
  <c r="BB52" i="4"/>
  <c r="BB59" i="2"/>
  <c r="BB92" i="2"/>
  <c r="BB117" i="4"/>
  <c r="BB32" i="4"/>
  <c r="BB33" i="4"/>
  <c r="BB34" i="4"/>
  <c r="BB16" i="4"/>
  <c r="BB133" i="2"/>
  <c r="BB83" i="2"/>
  <c r="BB129" i="4"/>
  <c r="BB62" i="4"/>
  <c r="BB58" i="4"/>
  <c r="BB120" i="4"/>
  <c r="BB90" i="4"/>
  <c r="BB70" i="4"/>
  <c r="BB114" i="4"/>
  <c r="BB68" i="2"/>
  <c r="BB126" i="2"/>
  <c r="BB25" i="4"/>
  <c r="BB73" i="2"/>
  <c r="BB122" i="2"/>
  <c r="BB66" i="4"/>
  <c r="BB119" i="4"/>
  <c r="BB107" i="2"/>
  <c r="BB60" i="2"/>
  <c r="BB65" i="2"/>
  <c r="BB114" i="2"/>
  <c r="BB27" i="4"/>
  <c r="BB94" i="4"/>
  <c r="BB74" i="4"/>
  <c r="BB21" i="4"/>
  <c r="BB132" i="4"/>
  <c r="BB110" i="4"/>
  <c r="BB44" i="4"/>
  <c r="BB65" i="4"/>
  <c r="BB100" i="4"/>
  <c r="BB88" i="4"/>
  <c r="BB17" i="4"/>
  <c r="BB101" i="4"/>
  <c r="BB19" i="4"/>
  <c r="BB109" i="4"/>
  <c r="BB24" i="4"/>
  <c r="BB81" i="4"/>
  <c r="BB106" i="4"/>
  <c r="BB69" i="4"/>
  <c r="BB92" i="4"/>
  <c r="BB113" i="4"/>
  <c r="BB85" i="4"/>
  <c r="BB76" i="4"/>
  <c r="AE115" i="2"/>
  <c r="AE108" i="2"/>
  <c r="AE100" i="2"/>
  <c r="AE96" i="2"/>
  <c r="AE90" i="2"/>
  <c r="AE86" i="2"/>
  <c r="AE85" i="2"/>
  <c r="AE79" i="2"/>
  <c r="AE72" i="2"/>
  <c r="AE75" i="2"/>
  <c r="AE69" i="2"/>
  <c r="AE63" i="2"/>
  <c r="AE60" i="2"/>
  <c r="AE55" i="2"/>
  <c r="AE50" i="2"/>
  <c r="AE49" i="2"/>
  <c r="AE43" i="2"/>
  <c r="AE40" i="2"/>
  <c r="AE36" i="2"/>
  <c r="AE33" i="2"/>
  <c r="AE26" i="2"/>
  <c r="AE27" i="2"/>
  <c r="AE21" i="2"/>
  <c r="AE15" i="2"/>
  <c r="BB108" i="4"/>
  <c r="BB67" i="4"/>
  <c r="BB99" i="4"/>
  <c r="BB134" i="4"/>
  <c r="BB53" i="4"/>
  <c r="BB83" i="4"/>
  <c r="BB50" i="4"/>
  <c r="BB15" i="4"/>
  <c r="D7" i="4" s="1"/>
  <c r="D8" i="4" s="1"/>
  <c r="BB51" i="4"/>
  <c r="BB87" i="4"/>
  <c r="BB37" i="4"/>
  <c r="BB115" i="4"/>
  <c r="BB122" i="4"/>
  <c r="BB46" i="4"/>
  <c r="BB97" i="4"/>
  <c r="BB30" i="4"/>
  <c r="BB41" i="4"/>
  <c r="BB54" i="4"/>
  <c r="BB131" i="4"/>
  <c r="BB43" i="4"/>
  <c r="BB73" i="4"/>
  <c r="BB126" i="4"/>
  <c r="BB22" i="4"/>
  <c r="BB28" i="4"/>
  <c r="BB107" i="4"/>
  <c r="BB60" i="4"/>
  <c r="AE128" i="2"/>
  <c r="BB97" i="2"/>
  <c r="BB125" i="2"/>
  <c r="AE122" i="2"/>
  <c r="AE103" i="2"/>
  <c r="BB77" i="2"/>
  <c r="AE129" i="2"/>
  <c r="AE131" i="2"/>
  <c r="BB117" i="2"/>
  <c r="AE126" i="2"/>
  <c r="AE117" i="2"/>
  <c r="AE116" i="2"/>
  <c r="AE112" i="2"/>
  <c r="AE107" i="2"/>
  <c r="AE101" i="2"/>
  <c r="AE98" i="2"/>
  <c r="AE95" i="2"/>
  <c r="AE93" i="2"/>
  <c r="AE89" i="2"/>
  <c r="AE83" i="2"/>
  <c r="AE80" i="2"/>
  <c r="AE76" i="2"/>
  <c r="AE73" i="2"/>
  <c r="AE67" i="2"/>
  <c r="AE64" i="2"/>
  <c r="AE59" i="2"/>
  <c r="AE56" i="2"/>
  <c r="AE52" i="2"/>
  <c r="AE51" i="2"/>
  <c r="AE44" i="2"/>
  <c r="AE38" i="2"/>
  <c r="AE35" i="2"/>
  <c r="AE31" i="2"/>
  <c r="AE28" i="2"/>
  <c r="AE23" i="2"/>
  <c r="AE22" i="2"/>
  <c r="AE17" i="2"/>
  <c r="AE121" i="2"/>
  <c r="AE111" i="2"/>
  <c r="AE130" i="2"/>
  <c r="AE132" i="2"/>
  <c r="AE125" i="2"/>
  <c r="AE123" i="2"/>
  <c r="AE118" i="2"/>
  <c r="AE113" i="2"/>
  <c r="AE110" i="2"/>
  <c r="AE106" i="2"/>
  <c r="AE102" i="2"/>
  <c r="AE99" i="2"/>
  <c r="AE92" i="2"/>
  <c r="AE91" i="2"/>
  <c r="AE84" i="2"/>
  <c r="AE82" i="2"/>
  <c r="AE77" i="2"/>
  <c r="AE70" i="2"/>
  <c r="AE71" i="2"/>
  <c r="AE66" i="2"/>
  <c r="AE62" i="2"/>
  <c r="AE58" i="2"/>
  <c r="AE53" i="2"/>
  <c r="AE47" i="2"/>
  <c r="AE46" i="2"/>
  <c r="AE42" i="2"/>
  <c r="AE39" i="2"/>
  <c r="AE34" i="2"/>
  <c r="AE32" i="2"/>
  <c r="AE24" i="2"/>
  <c r="AE20" i="2"/>
  <c r="AE19" i="2"/>
  <c r="BB76" i="2"/>
  <c r="BB124" i="2"/>
  <c r="BB57" i="2"/>
  <c r="BB99" i="2"/>
  <c r="BB113" i="2"/>
  <c r="BB96" i="2"/>
  <c r="BB119" i="2"/>
  <c r="BB56" i="4"/>
  <c r="BB84" i="4"/>
  <c r="BB89" i="4"/>
  <c r="BB112" i="4"/>
  <c r="BB91" i="4"/>
  <c r="BB127" i="4"/>
  <c r="BB64" i="4"/>
  <c r="BB63" i="4"/>
  <c r="BB48" i="4"/>
  <c r="BB79" i="4"/>
  <c r="BB18" i="4"/>
  <c r="BB102" i="4"/>
  <c r="BB125" i="4"/>
  <c r="BB38" i="4"/>
  <c r="BB109" i="2"/>
  <c r="BB66" i="2"/>
  <c r="BB77" i="4"/>
  <c r="BB26" i="4"/>
  <c r="BB36" i="4"/>
  <c r="BB134" i="2"/>
  <c r="BB61" i="4"/>
  <c r="BB128" i="4"/>
  <c r="BB123" i="4"/>
  <c r="BB98" i="2"/>
  <c r="BB40" i="4"/>
  <c r="BB121" i="4"/>
  <c r="BB84" i="2"/>
  <c r="BB116" i="2"/>
  <c r="BB80" i="4"/>
  <c r="BB104" i="2"/>
  <c r="BB110" i="2"/>
  <c r="BB67" i="2"/>
  <c r="BB111" i="2"/>
  <c r="BB64" i="2"/>
  <c r="BB98" i="4"/>
  <c r="BB58" i="2"/>
  <c r="BB91" i="2"/>
  <c r="BB88" i="2"/>
  <c r="BB89" i="2"/>
  <c r="BB79" i="2"/>
  <c r="BB133" i="4"/>
  <c r="BB49" i="4"/>
  <c r="BB129" i="2"/>
  <c r="BB116" i="4"/>
  <c r="BB63" i="2"/>
  <c r="BB128" i="2"/>
  <c r="BB72" i="2"/>
  <c r="BB80" i="2"/>
  <c r="BB78" i="2"/>
  <c r="BB111" i="4"/>
  <c r="BB71" i="4"/>
  <c r="BB103" i="2"/>
  <c r="BB132" i="2"/>
  <c r="BB124" i="4"/>
  <c r="BB70" i="2"/>
  <c r="BB103" i="4"/>
  <c r="BB42" i="4"/>
  <c r="BB108" i="2"/>
  <c r="BB47" i="4"/>
  <c r="BB68" i="4"/>
  <c r="BB95" i="2"/>
  <c r="BB39" i="4"/>
  <c r="BB82" i="4"/>
  <c r="AE134" i="4"/>
  <c r="AE17" i="4"/>
  <c r="AE15" i="4"/>
  <c r="AG15" i="4" s="1"/>
  <c r="AH15" i="4" s="1"/>
  <c r="H15" i="4" s="1"/>
  <c r="AE16" i="4"/>
  <c r="AE19" i="4"/>
  <c r="AE18" i="4"/>
  <c r="AE20" i="4"/>
  <c r="AE21" i="4"/>
  <c r="AE22" i="4"/>
  <c r="AE23" i="4"/>
  <c r="AE24" i="4"/>
  <c r="AE25" i="4"/>
  <c r="AE26" i="4"/>
  <c r="AE27" i="4"/>
  <c r="AE28" i="4"/>
  <c r="AE29" i="4"/>
  <c r="AE31" i="4"/>
  <c r="AE30" i="4"/>
  <c r="AE34" i="4"/>
  <c r="AE33" i="4"/>
  <c r="AE32" i="4"/>
  <c r="AE35" i="4"/>
  <c r="AE36" i="4"/>
  <c r="AE37" i="4"/>
  <c r="AE40" i="4"/>
  <c r="AE38" i="4"/>
  <c r="AE39" i="4"/>
  <c r="AE41" i="4"/>
  <c r="AE42" i="4"/>
  <c r="AE43" i="4"/>
  <c r="AE44" i="4"/>
  <c r="AE46" i="4"/>
  <c r="AE45" i="4"/>
  <c r="AE47" i="4"/>
  <c r="AE48" i="4"/>
  <c r="AE50" i="4"/>
  <c r="AE49" i="4"/>
  <c r="AE51" i="4"/>
  <c r="AE52" i="4"/>
  <c r="AE53" i="4"/>
  <c r="AE54" i="4"/>
  <c r="AE56" i="4"/>
  <c r="AE55" i="4"/>
  <c r="AE57" i="4"/>
  <c r="AE59" i="4"/>
  <c r="AE58" i="4"/>
  <c r="AE61" i="4"/>
  <c r="AE60" i="4"/>
  <c r="AE62" i="4"/>
  <c r="AE65" i="4"/>
  <c r="AE63" i="4"/>
  <c r="AE64" i="4"/>
  <c r="AE66" i="4"/>
  <c r="AE67" i="4"/>
  <c r="AE69" i="4"/>
  <c r="AE70" i="4"/>
  <c r="AE68" i="4"/>
  <c r="AE73" i="4"/>
  <c r="AE71" i="4"/>
  <c r="AE72" i="4"/>
  <c r="AE74" i="4"/>
  <c r="AE75" i="4"/>
  <c r="AE76" i="4"/>
  <c r="AE77" i="4"/>
  <c r="AE79" i="4"/>
  <c r="AE80" i="4"/>
  <c r="AE78" i="4"/>
  <c r="AE81" i="4"/>
  <c r="AE82" i="4"/>
  <c r="AE83" i="4"/>
  <c r="AE84" i="4"/>
  <c r="AE85" i="4"/>
  <c r="AE86" i="4"/>
  <c r="AE88" i="4"/>
  <c r="AE87" i="4"/>
  <c r="AE89" i="4"/>
  <c r="AE91" i="4"/>
  <c r="AE90" i="4"/>
  <c r="AE92" i="4"/>
  <c r="AE94" i="4"/>
  <c r="AE93" i="4"/>
  <c r="AE96" i="4"/>
  <c r="AE98" i="4"/>
  <c r="AE95" i="4"/>
  <c r="AE101" i="4"/>
  <c r="AE97" i="4"/>
  <c r="AE99" i="4"/>
  <c r="AE100" i="4"/>
  <c r="AE102" i="4"/>
  <c r="AE105" i="4"/>
  <c r="AE104" i="4"/>
  <c r="AE103" i="4"/>
  <c r="AE106" i="4"/>
  <c r="AE107" i="4"/>
  <c r="AE108" i="4"/>
  <c r="AE109" i="4"/>
  <c r="AE110" i="4"/>
  <c r="AE111" i="4"/>
  <c r="AE113" i="4"/>
  <c r="AE112" i="4"/>
  <c r="AE114" i="4"/>
  <c r="AE115" i="4"/>
  <c r="AE117" i="4"/>
  <c r="AE116" i="4"/>
  <c r="AE118" i="4"/>
  <c r="AE119" i="4"/>
  <c r="AE120" i="4"/>
  <c r="AE122" i="4"/>
  <c r="AE123" i="4"/>
  <c r="AE121" i="4"/>
  <c r="AE124" i="4"/>
  <c r="AE125" i="4"/>
  <c r="AE126" i="4"/>
  <c r="AE133" i="4"/>
  <c r="AE128" i="4"/>
  <c r="AE129" i="4"/>
  <c r="AE131" i="4"/>
  <c r="AE127" i="4"/>
  <c r="AE130" i="4"/>
  <c r="AE132" i="4"/>
  <c r="BB29" i="4"/>
  <c r="BB59" i="4"/>
  <c r="BB93" i="4"/>
  <c r="BB56" i="2"/>
  <c r="BB85" i="2"/>
  <c r="BB31" i="4"/>
  <c r="BB20" i="4"/>
  <c r="BB95" i="4"/>
  <c r="BB105" i="4"/>
  <c r="BB71" i="2"/>
  <c r="BB118" i="2"/>
  <c r="BB101" i="2"/>
  <c r="BB78" i="4"/>
  <c r="BB121" i="2"/>
  <c r="BB23" i="4"/>
  <c r="BB35" i="4"/>
  <c r="BB55" i="4"/>
  <c r="BB94" i="2"/>
  <c r="BB86" i="4"/>
  <c r="BB118" i="4"/>
  <c r="I15" i="4" l="1"/>
  <c r="K15" i="4" s="1"/>
  <c r="L15" i="4" l="1"/>
  <c r="D16" i="4"/>
  <c r="AF16" i="4" l="1"/>
  <c r="AG16" i="4" s="1"/>
  <c r="AH16" i="4" s="1"/>
  <c r="H16" i="4" s="1"/>
  <c r="I16" i="4" l="1"/>
  <c r="K16" i="4" s="1"/>
  <c r="L16" i="4" l="1"/>
  <c r="D17" i="4"/>
  <c r="AF17" i="4" l="1"/>
  <c r="AG17" i="4" s="1"/>
  <c r="AH17" i="4" s="1"/>
  <c r="H17" i="4" s="1"/>
  <c r="I17" i="4" l="1"/>
  <c r="K17" i="4" s="1"/>
  <c r="D18" i="4" l="1"/>
  <c r="L17" i="4"/>
  <c r="AF18" i="4" l="1"/>
  <c r="AG18" i="4" s="1"/>
  <c r="AH18" i="4" s="1"/>
  <c r="H18" i="4" s="1"/>
  <c r="I18" i="4" s="1"/>
  <c r="K18" i="4" l="1"/>
  <c r="D19" i="4" l="1"/>
  <c r="L18" i="4"/>
  <c r="AF19" i="4" l="1"/>
  <c r="AG19" i="4" s="1"/>
  <c r="AH19" i="4" s="1"/>
  <c r="H19" i="4" s="1"/>
  <c r="I19" i="4" s="1"/>
  <c r="K19" i="4" l="1"/>
  <c r="L19" i="4" s="1"/>
  <c r="D20" i="4" l="1"/>
  <c r="AF20" i="4" s="1"/>
  <c r="AG20" i="4" s="1"/>
  <c r="AH20" i="4" s="1"/>
  <c r="H20" i="4" s="1"/>
  <c r="I20" i="4" s="1"/>
  <c r="K20" i="4" s="1"/>
  <c r="L20" i="4" l="1"/>
  <c r="D21" i="4"/>
  <c r="AF21" i="4" l="1"/>
  <c r="AG21" i="4" s="1"/>
  <c r="AH21" i="4" s="1"/>
  <c r="H21" i="4" s="1"/>
  <c r="I21" i="4" l="1"/>
  <c r="K21" i="4" s="1"/>
  <c r="D22" i="4" l="1"/>
  <c r="L21" i="4"/>
  <c r="AF22" i="4" l="1"/>
  <c r="AG22" i="4" s="1"/>
  <c r="AH22" i="4" s="1"/>
  <c r="H22" i="4" s="1"/>
  <c r="I22" i="4" l="1"/>
  <c r="K22" i="4" s="1"/>
  <c r="L22" i="4" l="1"/>
  <c r="D23" i="4"/>
  <c r="AF23" i="4" l="1"/>
  <c r="AG23" i="4" s="1"/>
  <c r="AH23" i="4" s="1"/>
  <c r="H23" i="4" s="1"/>
  <c r="I23" i="4" s="1"/>
  <c r="K23" i="4" l="1"/>
  <c r="L23" i="4" s="1"/>
  <c r="D24" i="4" l="1"/>
  <c r="AF24" i="4" s="1"/>
  <c r="AG24" i="4" s="1"/>
  <c r="AH24" i="4" s="1"/>
  <c r="H24" i="4" s="1"/>
  <c r="I24" i="4" l="1"/>
  <c r="K24" i="4" s="1"/>
  <c r="D25" i="4" l="1"/>
  <c r="AF25" i="4" s="1"/>
  <c r="AG25" i="4" s="1"/>
  <c r="AH25" i="4" s="1"/>
  <c r="H25" i="4" s="1"/>
  <c r="I25" i="4" s="1"/>
  <c r="K25" i="4" s="1"/>
  <c r="L24" i="4"/>
  <c r="L25" i="4" l="1"/>
  <c r="D26" i="4"/>
  <c r="AF26" i="4" l="1"/>
  <c r="AG26" i="4" s="1"/>
  <c r="AH26" i="4" s="1"/>
  <c r="H26" i="4" s="1"/>
  <c r="I26" i="4" l="1"/>
  <c r="K26" i="4" s="1"/>
  <c r="D27" i="4" l="1"/>
  <c r="L26" i="4"/>
  <c r="AF27" i="4" l="1"/>
  <c r="AG27" i="4" s="1"/>
  <c r="AH27" i="4" s="1"/>
  <c r="H27" i="4" s="1"/>
  <c r="I27" i="4" l="1"/>
  <c r="K27" i="4" s="1"/>
  <c r="L27" i="4" l="1"/>
  <c r="D28" i="4"/>
  <c r="AF28" i="4" l="1"/>
  <c r="AG28" i="4" s="1"/>
  <c r="AH28" i="4" s="1"/>
  <c r="H28" i="4" s="1"/>
  <c r="I28" i="4" l="1"/>
  <c r="K28" i="4" s="1"/>
  <c r="L28" i="4" l="1"/>
  <c r="D29" i="4"/>
  <c r="AF29" i="4" l="1"/>
  <c r="AG29" i="4" s="1"/>
  <c r="AH29" i="4" s="1"/>
  <c r="H29" i="4" s="1"/>
  <c r="I29" i="4" s="1"/>
  <c r="K29" i="4" l="1"/>
  <c r="L29" i="4" l="1"/>
  <c r="D30" i="4"/>
  <c r="AF30" i="4" s="1"/>
  <c r="AG30" i="4" s="1"/>
  <c r="AH30" i="4" s="1"/>
  <c r="H30" i="4" s="1"/>
  <c r="G15" i="2"/>
  <c r="G36" i="2"/>
  <c r="G17" i="2"/>
  <c r="G54" i="2"/>
  <c r="G50" i="2"/>
  <c r="G26" i="2"/>
  <c r="G22" i="2"/>
  <c r="G38" i="2"/>
  <c r="G23" i="2"/>
  <c r="G43" i="2"/>
  <c r="G24" i="2"/>
  <c r="G40" i="2"/>
  <c r="G45" i="2"/>
  <c r="G48" i="2"/>
  <c r="G53" i="2"/>
  <c r="G29" i="2"/>
  <c r="G16" i="2"/>
  <c r="G34" i="2"/>
  <c r="G20" i="2"/>
  <c r="G37" i="2"/>
  <c r="G47" i="2"/>
  <c r="G21" i="2"/>
  <c r="G51" i="2"/>
  <c r="G41" i="2"/>
  <c r="G35" i="2"/>
  <c r="G19" i="2"/>
  <c r="G33" i="2"/>
  <c r="G32" i="2"/>
  <c r="G55" i="2"/>
  <c r="G44" i="2"/>
  <c r="G30" i="2"/>
  <c r="G52" i="2"/>
  <c r="G46" i="2"/>
  <c r="G39" i="2"/>
  <c r="G28" i="2"/>
  <c r="G49" i="2"/>
  <c r="G25" i="2"/>
  <c r="G27" i="2"/>
  <c r="G18" i="2"/>
  <c r="G42" i="2"/>
  <c r="G31" i="2"/>
  <c r="AU54" i="2"/>
  <c r="AX54" i="2"/>
  <c r="AX53" i="2"/>
  <c r="AT19" i="2"/>
  <c r="AU41" i="2"/>
  <c r="AW41" i="2"/>
  <c r="AU27" i="2"/>
  <c r="AS37" i="2"/>
  <c r="AV28" i="2"/>
  <c r="AW53" i="2"/>
  <c r="AU21" i="2"/>
  <c r="AV20" i="2"/>
  <c r="AT40" i="2"/>
  <c r="AU29" i="2"/>
  <c r="AX45" i="2"/>
  <c r="AW15" i="2"/>
  <c r="AU19" i="2"/>
  <c r="AU55" i="2"/>
  <c r="AW38" i="2"/>
  <c r="AT41" i="2"/>
  <c r="AW40" i="2"/>
  <c r="AT38" i="2"/>
  <c r="AX19" i="2"/>
  <c r="AU50" i="2"/>
  <c r="AT55" i="2"/>
  <c r="AV33" i="2"/>
  <c r="AX41" i="2"/>
  <c r="AV41" i="2"/>
  <c r="AT20" i="2"/>
  <c r="AX37" i="2"/>
  <c r="AV54" i="2"/>
  <c r="AW27" i="2"/>
  <c r="AX28" i="2"/>
  <c r="AW20" i="2"/>
  <c r="AT52" i="2"/>
  <c r="AT53" i="2"/>
  <c r="AX27" i="2"/>
  <c r="AS44" i="2"/>
  <c r="AX33" i="2"/>
  <c r="AS17" i="2"/>
  <c r="AT44" i="2"/>
  <c r="AS41" i="2"/>
  <c r="AW17" i="2"/>
  <c r="AU40" i="2"/>
  <c r="AV42" i="2"/>
  <c r="AW36" i="2"/>
  <c r="AU44" i="2"/>
  <c r="AS51" i="2"/>
  <c r="AV50" i="2"/>
  <c r="AX43" i="2"/>
  <c r="AW50" i="2"/>
  <c r="AT18" i="2"/>
  <c r="AX50" i="2"/>
  <c r="AW21" i="2"/>
  <c r="AW48" i="2"/>
  <c r="AX38" i="2"/>
  <c r="AT37" i="2"/>
  <c r="AW45" i="2"/>
  <c r="AT27" i="2"/>
  <c r="AW46" i="2"/>
  <c r="AS40" i="2"/>
  <c r="AV52" i="2"/>
  <c r="AW44" i="2"/>
  <c r="AS33" i="2"/>
  <c r="AS34" i="2"/>
  <c r="AU36" i="2"/>
  <c r="AS19" i="2"/>
  <c r="AS52" i="2"/>
  <c r="AS27" i="2"/>
  <c r="AS36" i="2"/>
  <c r="I30" i="4" l="1"/>
  <c r="K30" i="4" s="1"/>
  <c r="AX31" i="2"/>
  <c r="AX44" i="2"/>
  <c r="BB44" i="2" s="1"/>
  <c r="AV44" i="2"/>
  <c r="AV37" i="2"/>
  <c r="AS35" i="2"/>
  <c r="AV27" i="2"/>
  <c r="AS54" i="2"/>
  <c r="AX36" i="2"/>
  <c r="AT54" i="2"/>
  <c r="AW54" i="2"/>
  <c r="AU46" i="2"/>
  <c r="AT32" i="2"/>
  <c r="AU37" i="2"/>
  <c r="BB37" i="2" s="1"/>
  <c r="AT36" i="2"/>
  <c r="AU48" i="2"/>
  <c r="BB27" i="2"/>
  <c r="AX47" i="2"/>
  <c r="AT51" i="2"/>
  <c r="AX25" i="2"/>
  <c r="AW23" i="2"/>
  <c r="AT29" i="2"/>
  <c r="AS29" i="2"/>
  <c r="AW22" i="2"/>
  <c r="AW25" i="2"/>
  <c r="AW49" i="2"/>
  <c r="AS18" i="2"/>
  <c r="AU22" i="2"/>
  <c r="AS48" i="2"/>
  <c r="AS26" i="2"/>
  <c r="AS22" i="2"/>
  <c r="AT47" i="2"/>
  <c r="AW18" i="2"/>
  <c r="AT24" i="2"/>
  <c r="AX51" i="2"/>
  <c r="AU24" i="2"/>
  <c r="AU47" i="2"/>
  <c r="AW29" i="2"/>
  <c r="BB19" i="2"/>
  <c r="AT43" i="2"/>
  <c r="AS47" i="2"/>
  <c r="AV51" i="2"/>
  <c r="AX29" i="2"/>
  <c r="AU18" i="2"/>
  <c r="BB41" i="2"/>
  <c r="AU51" i="2"/>
  <c r="AV22" i="2"/>
  <c r="AV39" i="2"/>
  <c r="AS53" i="2"/>
  <c r="AW47" i="2"/>
  <c r="AT48" i="2"/>
  <c r="AV47" i="2"/>
  <c r="AX48" i="2"/>
  <c r="AV30" i="2"/>
  <c r="AV15" i="2"/>
  <c r="AU17" i="2"/>
  <c r="AV24" i="2"/>
  <c r="AW51" i="2"/>
  <c r="AU20" i="2"/>
  <c r="AX17" i="2"/>
  <c r="AU15" i="2"/>
  <c r="AT30" i="2"/>
  <c r="AW30" i="2"/>
  <c r="AU43" i="2"/>
  <c r="AW52" i="2"/>
  <c r="AT17" i="2"/>
  <c r="AV19" i="2"/>
  <c r="AV17" i="2"/>
  <c r="AX34" i="2"/>
  <c r="AS49" i="2"/>
  <c r="AT31" i="2"/>
  <c r="AS15" i="2"/>
  <c r="AV49" i="2"/>
  <c r="AX15" i="2"/>
  <c r="AW39" i="2"/>
  <c r="AT33" i="2"/>
  <c r="AS31" i="2"/>
  <c r="AT42" i="2"/>
  <c r="AW31" i="2"/>
  <c r="AT34" i="2"/>
  <c r="AV18" i="2"/>
  <c r="AX32" i="2"/>
  <c r="AW19" i="2"/>
  <c r="AV31" i="2"/>
  <c r="AW28" i="2"/>
  <c r="AU45" i="2"/>
  <c r="AT28" i="2"/>
  <c r="AV25" i="2"/>
  <c r="AS16" i="2"/>
  <c r="AX20" i="2"/>
  <c r="AU31" i="2"/>
  <c r="AV35" i="2"/>
  <c r="AV34" i="2"/>
  <c r="AS20" i="2"/>
  <c r="AS28" i="2"/>
  <c r="AS32" i="2"/>
  <c r="AS42" i="2"/>
  <c r="AS24" i="2"/>
  <c r="AV46" i="2"/>
  <c r="AU53" i="2"/>
  <c r="AT35" i="2"/>
  <c r="AV32" i="2"/>
  <c r="AS50" i="2"/>
  <c r="AS46" i="2"/>
  <c r="AT50" i="2"/>
  <c r="AT25" i="2"/>
  <c r="AW55" i="2"/>
  <c r="AU32" i="2"/>
  <c r="AW24" i="2"/>
  <c r="AW37" i="2"/>
  <c r="AU16" i="2"/>
  <c r="AV16" i="2"/>
  <c r="AV53" i="2"/>
  <c r="AX52" i="2"/>
  <c r="AV29" i="2"/>
  <c r="AW34" i="2"/>
  <c r="AX24" i="2"/>
  <c r="AX46" i="2"/>
  <c r="AT23" i="2"/>
  <c r="AW42" i="2"/>
  <c r="AU34" i="2"/>
  <c r="AX18" i="2"/>
  <c r="AU42" i="2"/>
  <c r="AU28" i="2"/>
  <c r="AT46" i="2"/>
  <c r="AX42" i="2"/>
  <c r="AU52" i="2"/>
  <c r="AW32" i="2"/>
  <c r="AX55" i="2"/>
  <c r="AW35" i="2"/>
  <c r="AV21" i="2"/>
  <c r="AU25" i="2"/>
  <c r="AT45" i="2"/>
  <c r="AS55" i="2"/>
  <c r="AS21" i="2"/>
  <c r="AT26" i="2"/>
  <c r="AV38" i="2"/>
  <c r="AV26" i="2"/>
  <c r="AX22" i="2"/>
  <c r="AW33" i="2"/>
  <c r="AV45" i="2"/>
  <c r="AT16" i="2"/>
  <c r="AT22" i="2"/>
  <c r="AX49" i="2"/>
  <c r="AX40" i="2"/>
  <c r="BB40" i="2" s="1"/>
  <c r="AV48" i="2"/>
  <c r="AT15" i="2"/>
  <c r="AV36" i="2"/>
  <c r="AW16" i="2"/>
  <c r="AS45" i="2"/>
  <c r="AS25" i="2"/>
  <c r="AU38" i="2"/>
  <c r="AX16" i="2"/>
  <c r="AT21" i="2"/>
  <c r="AX21" i="2"/>
  <c r="AU49" i="2"/>
  <c r="AU26" i="2"/>
  <c r="AT49" i="2"/>
  <c r="AV23" i="2"/>
  <c r="AX35" i="2"/>
  <c r="AS38" i="2"/>
  <c r="AS43" i="2"/>
  <c r="AG15" i="2"/>
  <c r="AH15" i="2" s="1"/>
  <c r="H15" i="2" s="1"/>
  <c r="AS23" i="2"/>
  <c r="AX26" i="2"/>
  <c r="AU23" i="2"/>
  <c r="AV40" i="2"/>
  <c r="AX23" i="2"/>
  <c r="AW26" i="2"/>
  <c r="AV55" i="2"/>
  <c r="AU33" i="2"/>
  <c r="AS39" i="2"/>
  <c r="AX30" i="2"/>
  <c r="AU30" i="2"/>
  <c r="AS30" i="2"/>
  <c r="AT39" i="2"/>
  <c r="AU39" i="2"/>
  <c r="AX39" i="2"/>
  <c r="AV43" i="2"/>
  <c r="AU35" i="2"/>
  <c r="AW43" i="2"/>
  <c r="BB54" i="2" l="1"/>
  <c r="BB29" i="2"/>
  <c r="BB36" i="2"/>
  <c r="D31" i="4"/>
  <c r="L30" i="4"/>
  <c r="BB43" i="2"/>
  <c r="BB38" i="2"/>
  <c r="BB20" i="2"/>
  <c r="BB34" i="2"/>
  <c r="BB51" i="2"/>
  <c r="BB25" i="2"/>
  <c r="BB45" i="2"/>
  <c r="BB52" i="2"/>
  <c r="BB46" i="2"/>
  <c r="BB17" i="2"/>
  <c r="BB47" i="2"/>
  <c r="BB33" i="2"/>
  <c r="BB48" i="2"/>
  <c r="BB18" i="2"/>
  <c r="BB55" i="2"/>
  <c r="BB35" i="2"/>
  <c r="BB39" i="2"/>
  <c r="BB50" i="2"/>
  <c r="BB28" i="2"/>
  <c r="BB16" i="2"/>
  <c r="BB31" i="2"/>
  <c r="BB49" i="2"/>
  <c r="BB32" i="2"/>
  <c r="BB26" i="2"/>
  <c r="BB21" i="2"/>
  <c r="BB24" i="2"/>
  <c r="BB53" i="2"/>
  <c r="BB30" i="2"/>
  <c r="BB23" i="2"/>
  <c r="BB42" i="2"/>
  <c r="BB15" i="2"/>
  <c r="D7" i="2" s="1"/>
  <c r="BB22" i="2"/>
  <c r="I15" i="2"/>
  <c r="K15" i="2" s="1"/>
  <c r="E86" i="1" l="1"/>
  <c r="B82" i="1"/>
  <c r="B80" i="1"/>
  <c r="B25" i="5"/>
  <c r="B19" i="5"/>
  <c r="AF31" i="4"/>
  <c r="AG31" i="4" s="1"/>
  <c r="AH31" i="4" s="1"/>
  <c r="H31" i="4" s="1"/>
  <c r="D8" i="2"/>
  <c r="E85" i="1" s="1"/>
  <c r="L15" i="2"/>
  <c r="D16" i="2"/>
  <c r="B81" i="1" l="1"/>
  <c r="I31" i="4"/>
  <c r="K31" i="4" s="1"/>
  <c r="AF16" i="2"/>
  <c r="AG16" i="2" s="1"/>
  <c r="AH16" i="2" s="1"/>
  <c r="H16" i="2" s="1"/>
  <c r="L31" i="4" l="1"/>
  <c r="D32" i="4"/>
  <c r="I16" i="2"/>
  <c r="K16" i="2" s="1"/>
  <c r="L16" i="2" s="1"/>
  <c r="D17" i="2" l="1"/>
  <c r="AF17" i="2" s="1"/>
  <c r="AG17" i="2" s="1"/>
  <c r="AH17" i="2" s="1"/>
  <c r="H17" i="2" s="1"/>
  <c r="AF32" i="4"/>
  <c r="AG32" i="4" s="1"/>
  <c r="AH32" i="4" s="1"/>
  <c r="H32" i="4" s="1"/>
  <c r="I32" i="4" l="1"/>
  <c r="K32" i="4" s="1"/>
  <c r="I17" i="2"/>
  <c r="K17" i="2" s="1"/>
  <c r="L32" i="4" l="1"/>
  <c r="D33" i="4"/>
  <c r="L17" i="2"/>
  <c r="D18" i="2"/>
  <c r="AF33" i="4" l="1"/>
  <c r="AG33" i="4" s="1"/>
  <c r="AH33" i="4" s="1"/>
  <c r="H33" i="4" s="1"/>
  <c r="AF18" i="2"/>
  <c r="AG18" i="2" s="1"/>
  <c r="AH18" i="2" s="1"/>
  <c r="H18" i="2" s="1"/>
  <c r="I33" i="4" l="1"/>
  <c r="K33" i="4" s="1"/>
  <c r="I18" i="2"/>
  <c r="K18" i="2" s="1"/>
  <c r="L33" i="4" l="1"/>
  <c r="D34" i="4"/>
  <c r="L18" i="2"/>
  <c r="D19" i="2"/>
  <c r="AF34" i="4" l="1"/>
  <c r="AG34" i="4" s="1"/>
  <c r="AH34" i="4" s="1"/>
  <c r="H34" i="4" s="1"/>
  <c r="I34" i="4" s="1"/>
  <c r="AF19" i="2"/>
  <c r="AG19" i="2" s="1"/>
  <c r="AH19" i="2" s="1"/>
  <c r="H19" i="2" s="1"/>
  <c r="K34" i="4" l="1"/>
  <c r="I19" i="2"/>
  <c r="K19" i="2" s="1"/>
  <c r="D35" i="4" l="1"/>
  <c r="L34" i="4"/>
  <c r="L19" i="2"/>
  <c r="D20" i="2"/>
  <c r="AF35" i="4" l="1"/>
  <c r="AG35" i="4" s="1"/>
  <c r="AH35" i="4" s="1"/>
  <c r="H35" i="4" s="1"/>
  <c r="AF20" i="2"/>
  <c r="AG20" i="2" s="1"/>
  <c r="AH20" i="2" s="1"/>
  <c r="H20" i="2" s="1"/>
  <c r="I35" i="4" l="1"/>
  <c r="K35" i="4" s="1"/>
  <c r="I20" i="2"/>
  <c r="K20" i="2" s="1"/>
  <c r="L35" i="4" l="1"/>
  <c r="D36" i="4"/>
  <c r="L20" i="2"/>
  <c r="D21" i="2"/>
  <c r="AF36" i="4" l="1"/>
  <c r="AG36" i="4" s="1"/>
  <c r="AH36" i="4" s="1"/>
  <c r="H36" i="4" s="1"/>
  <c r="AF21" i="2"/>
  <c r="AG21" i="2" s="1"/>
  <c r="AH21" i="2" s="1"/>
  <c r="H21" i="2" s="1"/>
  <c r="I36" i="4" l="1"/>
  <c r="K36" i="4" s="1"/>
  <c r="I21" i="2"/>
  <c r="K21" i="2" s="1"/>
  <c r="L36" i="4" l="1"/>
  <c r="D37" i="4"/>
  <c r="L21" i="2"/>
  <c r="D22" i="2"/>
  <c r="AF37" i="4" l="1"/>
  <c r="AG37" i="4" s="1"/>
  <c r="AH37" i="4" s="1"/>
  <c r="H37" i="4" s="1"/>
  <c r="I37" i="4" s="1"/>
  <c r="K37" i="4" s="1"/>
  <c r="AF22" i="2"/>
  <c r="AG22" i="2" s="1"/>
  <c r="AH22" i="2" s="1"/>
  <c r="H22" i="2" s="1"/>
  <c r="L37" i="4" l="1"/>
  <c r="D38" i="4"/>
  <c r="I22" i="2"/>
  <c r="K22" i="2" s="1"/>
  <c r="AF38" i="4" l="1"/>
  <c r="AG38" i="4" s="1"/>
  <c r="AH38" i="4" s="1"/>
  <c r="H38" i="4" s="1"/>
  <c r="L22" i="2"/>
  <c r="D23" i="2"/>
  <c r="I38" i="4" l="1"/>
  <c r="K38" i="4" s="1"/>
  <c r="AF23" i="2"/>
  <c r="AG23" i="2" s="1"/>
  <c r="AH23" i="2" s="1"/>
  <c r="H23" i="2" s="1"/>
  <c r="D39" i="4" l="1"/>
  <c r="L38" i="4"/>
  <c r="I23" i="2"/>
  <c r="K23" i="2" s="1"/>
  <c r="AF39" i="4" l="1"/>
  <c r="AG39" i="4" s="1"/>
  <c r="AH39" i="4" s="1"/>
  <c r="H39" i="4" s="1"/>
  <c r="I39" i="4" s="1"/>
  <c r="K39" i="4" s="1"/>
  <c r="L23" i="2"/>
  <c r="D24" i="2"/>
  <c r="L39" i="4" l="1"/>
  <c r="D40" i="4"/>
  <c r="AF24" i="2"/>
  <c r="AG24" i="2" s="1"/>
  <c r="AH24" i="2" s="1"/>
  <c r="H24" i="2" s="1"/>
  <c r="AF40" i="4" l="1"/>
  <c r="AG40" i="4" s="1"/>
  <c r="AH40" i="4" s="1"/>
  <c r="H40" i="4" s="1"/>
  <c r="I40" i="4" s="1"/>
  <c r="I24" i="2"/>
  <c r="K24" i="2" s="1"/>
  <c r="K40" i="4" l="1"/>
  <c r="L24" i="2"/>
  <c r="D25" i="2"/>
  <c r="D41" i="4" l="1"/>
  <c r="L40" i="4"/>
  <c r="AF25" i="2"/>
  <c r="AG25" i="2" s="1"/>
  <c r="AH25" i="2" s="1"/>
  <c r="H25" i="2" s="1"/>
  <c r="AF41" i="4" l="1"/>
  <c r="AG41" i="4" s="1"/>
  <c r="AH41" i="4" s="1"/>
  <c r="H41" i="4" s="1"/>
  <c r="I25" i="2"/>
  <c r="K25" i="2" s="1"/>
  <c r="I41" i="4" l="1"/>
  <c r="K41" i="4" s="1"/>
  <c r="L25" i="2"/>
  <c r="D26" i="2"/>
  <c r="L41" i="4" l="1"/>
  <c r="D42" i="4"/>
  <c r="AF26" i="2"/>
  <c r="AG26" i="2" s="1"/>
  <c r="AH26" i="2" s="1"/>
  <c r="H26" i="2" s="1"/>
  <c r="AF42" i="4" l="1"/>
  <c r="AG42" i="4" s="1"/>
  <c r="AH42" i="4" s="1"/>
  <c r="H42" i="4" s="1"/>
  <c r="I42" i="4" s="1"/>
  <c r="K42" i="4" s="1"/>
  <c r="I26" i="2"/>
  <c r="K26" i="2" s="1"/>
  <c r="L42" i="4" l="1"/>
  <c r="D43" i="4"/>
  <c r="L26" i="2"/>
  <c r="D27" i="2"/>
  <c r="AF43" i="4" l="1"/>
  <c r="AG43" i="4" s="1"/>
  <c r="AH43" i="4" s="1"/>
  <c r="H43" i="4" s="1"/>
  <c r="I43" i="4" s="1"/>
  <c r="K43" i="4" s="1"/>
  <c r="AF27" i="2"/>
  <c r="AG27" i="2" s="1"/>
  <c r="AH27" i="2" s="1"/>
  <c r="H27" i="2" s="1"/>
  <c r="L43" i="4" l="1"/>
  <c r="D44" i="4"/>
  <c r="I27" i="2"/>
  <c r="K27" i="2" s="1"/>
  <c r="AF44" i="4" l="1"/>
  <c r="AG44" i="4" s="1"/>
  <c r="AH44" i="4" s="1"/>
  <c r="H44" i="4" s="1"/>
  <c r="L27" i="2"/>
  <c r="D28" i="2"/>
  <c r="I44" i="4" l="1"/>
  <c r="K44" i="4" s="1"/>
  <c r="AF28" i="2"/>
  <c r="AG28" i="2" s="1"/>
  <c r="AH28" i="2" s="1"/>
  <c r="H28" i="2" s="1"/>
  <c r="D45" i="4" l="1"/>
  <c r="L44" i="4"/>
  <c r="I28" i="2"/>
  <c r="K28" i="2" s="1"/>
  <c r="AF45" i="4" l="1"/>
  <c r="AG45" i="4" s="1"/>
  <c r="AH45" i="4" s="1"/>
  <c r="H45" i="4" s="1"/>
  <c r="L28" i="2"/>
  <c r="D29" i="2"/>
  <c r="I45" i="4" l="1"/>
  <c r="K45" i="4" s="1"/>
  <c r="AF29" i="2"/>
  <c r="AG29" i="2" s="1"/>
  <c r="AH29" i="2" s="1"/>
  <c r="H29" i="2" s="1"/>
  <c r="I5" i="7" l="1"/>
  <c r="L45" i="4"/>
  <c r="D46" i="4"/>
  <c r="I29" i="2"/>
  <c r="K29" i="2" s="1"/>
  <c r="AF46" i="4" l="1"/>
  <c r="AG46" i="4" s="1"/>
  <c r="AH46" i="4" s="1"/>
  <c r="H46" i="4" s="1"/>
  <c r="D30" i="2"/>
  <c r="L29" i="2"/>
  <c r="I46" i="4" l="1"/>
  <c r="K46" i="4" s="1"/>
  <c r="AF30" i="2"/>
  <c r="AG30" i="2" s="1"/>
  <c r="AH30" i="2" s="1"/>
  <c r="H30" i="2" s="1"/>
  <c r="I6" i="7" l="1"/>
  <c r="L46" i="4"/>
  <c r="D47" i="4"/>
  <c r="I30" i="2"/>
  <c r="K30" i="2" s="1"/>
  <c r="AF47" i="4" l="1"/>
  <c r="AG47" i="4" s="1"/>
  <c r="AH47" i="4" s="1"/>
  <c r="H47" i="4" s="1"/>
  <c r="L30" i="2"/>
  <c r="D31" i="2"/>
  <c r="I47" i="4" l="1"/>
  <c r="K47" i="4" s="1"/>
  <c r="AF31" i="2"/>
  <c r="AG31" i="2" s="1"/>
  <c r="AH31" i="2" s="1"/>
  <c r="H31" i="2" s="1"/>
  <c r="I7" i="7" l="1"/>
  <c r="D48" i="4"/>
  <c r="AF48" i="4" s="1"/>
  <c r="AG48" i="4" s="1"/>
  <c r="AH48" i="4" s="1"/>
  <c r="H48" i="4" s="1"/>
  <c r="L47" i="4"/>
  <c r="I31" i="2"/>
  <c r="K31" i="2" s="1"/>
  <c r="I48" i="4" l="1"/>
  <c r="K48" i="4" s="1"/>
  <c r="L31" i="2"/>
  <c r="D32" i="2"/>
  <c r="I8" i="7" l="1"/>
  <c r="D49" i="4"/>
  <c r="L48" i="4"/>
  <c r="AF32" i="2"/>
  <c r="AG32" i="2" s="1"/>
  <c r="AH32" i="2" s="1"/>
  <c r="H32" i="2" s="1"/>
  <c r="AF49" i="4" l="1"/>
  <c r="AG49" i="4" s="1"/>
  <c r="AH49" i="4" s="1"/>
  <c r="H49" i="4" s="1"/>
  <c r="I32" i="2"/>
  <c r="K32" i="2" s="1"/>
  <c r="I49" i="4" l="1"/>
  <c r="K49" i="4" s="1"/>
  <c r="L32" i="2"/>
  <c r="D33" i="2"/>
  <c r="I9" i="7" l="1"/>
  <c r="L49" i="4"/>
  <c r="D50" i="4"/>
  <c r="AF33" i="2"/>
  <c r="AG33" i="2" s="1"/>
  <c r="AH33" i="2" s="1"/>
  <c r="H33" i="2" s="1"/>
  <c r="AF50" i="4" l="1"/>
  <c r="AG50" i="4" s="1"/>
  <c r="AH50" i="4" s="1"/>
  <c r="H50" i="4" s="1"/>
  <c r="I50" i="4" s="1"/>
  <c r="K50" i="4" s="1"/>
  <c r="I33" i="2"/>
  <c r="K33" i="2" s="1"/>
  <c r="I10" i="7" l="1"/>
  <c r="L50" i="4"/>
  <c r="D51" i="4"/>
  <c r="L33" i="2"/>
  <c r="D34" i="2"/>
  <c r="AF51" i="4" l="1"/>
  <c r="AG51" i="4" s="1"/>
  <c r="AH51" i="4" s="1"/>
  <c r="H51" i="4" s="1"/>
  <c r="I51" i="4" s="1"/>
  <c r="K51" i="4" s="1"/>
  <c r="AF34" i="2"/>
  <c r="AG34" i="2" s="1"/>
  <c r="AH34" i="2" s="1"/>
  <c r="H34" i="2" s="1"/>
  <c r="I11" i="7" l="1"/>
  <c r="L51" i="4"/>
  <c r="D52" i="4"/>
  <c r="I34" i="2"/>
  <c r="K34" i="2" s="1"/>
  <c r="AF52" i="4" l="1"/>
  <c r="AG52" i="4" s="1"/>
  <c r="AH52" i="4" s="1"/>
  <c r="H52" i="4" s="1"/>
  <c r="L34" i="2"/>
  <c r="D35" i="2"/>
  <c r="I52" i="4" l="1"/>
  <c r="K52" i="4" s="1"/>
  <c r="AF35" i="2"/>
  <c r="AG35" i="2" s="1"/>
  <c r="AH35" i="2" s="1"/>
  <c r="H35" i="2" s="1"/>
  <c r="I12" i="7" l="1"/>
  <c r="D53" i="4"/>
  <c r="L52" i="4"/>
  <c r="I35" i="2"/>
  <c r="K35" i="2" s="1"/>
  <c r="AF53" i="4" l="1"/>
  <c r="AG53" i="4" s="1"/>
  <c r="AH53" i="4" s="1"/>
  <c r="H53" i="4" s="1"/>
  <c r="L35" i="2"/>
  <c r="D36" i="2"/>
  <c r="I53" i="4" l="1"/>
  <c r="K53" i="4" s="1"/>
  <c r="AF36" i="2"/>
  <c r="AG36" i="2" s="1"/>
  <c r="AH36" i="2" s="1"/>
  <c r="H36" i="2" s="1"/>
  <c r="I13" i="7" l="1"/>
  <c r="D54" i="4"/>
  <c r="L53" i="4"/>
  <c r="I36" i="2"/>
  <c r="K36" i="2" s="1"/>
  <c r="AF54" i="4" l="1"/>
  <c r="AG54" i="4" s="1"/>
  <c r="AH54" i="4" s="1"/>
  <c r="H54" i="4" s="1"/>
  <c r="I54" i="4" s="1"/>
  <c r="K54" i="4" s="1"/>
  <c r="L36" i="2"/>
  <c r="D37" i="2"/>
  <c r="I14" i="7" l="1"/>
  <c r="D55" i="4"/>
  <c r="L54" i="4"/>
  <c r="AF37" i="2"/>
  <c r="AG37" i="2" s="1"/>
  <c r="AH37" i="2" s="1"/>
  <c r="H37" i="2" s="1"/>
  <c r="AF55" i="4" l="1"/>
  <c r="AG55" i="4" s="1"/>
  <c r="AH55" i="4" s="1"/>
  <c r="H55" i="4" s="1"/>
  <c r="I55" i="4" s="1"/>
  <c r="K55" i="4" s="1"/>
  <c r="I37" i="2"/>
  <c r="K37" i="2" s="1"/>
  <c r="I15" i="7" l="1"/>
  <c r="L55" i="4"/>
  <c r="D56" i="4"/>
  <c r="L37" i="2"/>
  <c r="D38" i="2"/>
  <c r="AF56" i="4" l="1"/>
  <c r="AG56" i="4" s="1"/>
  <c r="AH56" i="4" s="1"/>
  <c r="H56" i="4" s="1"/>
  <c r="AF38" i="2"/>
  <c r="AG38" i="2" s="1"/>
  <c r="AH38" i="2" s="1"/>
  <c r="H38" i="2" s="1"/>
  <c r="I56" i="4" l="1"/>
  <c r="K56" i="4" s="1"/>
  <c r="I16" i="7" s="1"/>
  <c r="I38" i="2"/>
  <c r="K38" i="2" s="1"/>
  <c r="D57" i="4" l="1"/>
  <c r="L56" i="4"/>
  <c r="L38" i="2"/>
  <c r="D39" i="2"/>
  <c r="AF57" i="4" l="1"/>
  <c r="AG57" i="4" s="1"/>
  <c r="AH57" i="4" s="1"/>
  <c r="H57" i="4" s="1"/>
  <c r="I57" i="4" s="1"/>
  <c r="AF39" i="2"/>
  <c r="AG39" i="2" s="1"/>
  <c r="AH39" i="2" s="1"/>
  <c r="H39" i="2" s="1"/>
  <c r="K57" i="4" l="1"/>
  <c r="I17" i="7" s="1"/>
  <c r="I39" i="2"/>
  <c r="K39" i="2" s="1"/>
  <c r="L57" i="4" l="1"/>
  <c r="D58" i="4"/>
  <c r="L39" i="2"/>
  <c r="D40" i="2"/>
  <c r="AF58" i="4" l="1"/>
  <c r="AG58" i="4" s="1"/>
  <c r="AH58" i="4" s="1"/>
  <c r="H58" i="4" s="1"/>
  <c r="I58" i="4" s="1"/>
  <c r="AF40" i="2"/>
  <c r="AG40" i="2" s="1"/>
  <c r="AH40" i="2" s="1"/>
  <c r="H40" i="2" s="1"/>
  <c r="K58" i="4" l="1"/>
  <c r="I18" i="7" s="1"/>
  <c r="I40" i="2"/>
  <c r="K40" i="2" s="1"/>
  <c r="D59" i="4" l="1"/>
  <c r="L58" i="4"/>
  <c r="L40" i="2"/>
  <c r="D41" i="2"/>
  <c r="AF59" i="4" l="1"/>
  <c r="AG59" i="4" s="1"/>
  <c r="AH59" i="4" s="1"/>
  <c r="H59" i="4" s="1"/>
  <c r="AF41" i="2"/>
  <c r="AG41" i="2" s="1"/>
  <c r="AH41" i="2" s="1"/>
  <c r="H41" i="2" s="1"/>
  <c r="I59" i="4" l="1"/>
  <c r="K59" i="4" s="1"/>
  <c r="I19" i="7" s="1"/>
  <c r="I41" i="2"/>
  <c r="K41" i="2" s="1"/>
  <c r="L59" i="4" l="1"/>
  <c r="D60" i="4"/>
  <c r="L41" i="2"/>
  <c r="D42" i="2"/>
  <c r="AF60" i="4" l="1"/>
  <c r="AG60" i="4" s="1"/>
  <c r="AH60" i="4" s="1"/>
  <c r="H60" i="4" s="1"/>
  <c r="AF42" i="2"/>
  <c r="AG42" i="2" s="1"/>
  <c r="AH42" i="2" s="1"/>
  <c r="H42" i="2" s="1"/>
  <c r="I60" i="4" l="1"/>
  <c r="K60" i="4" s="1"/>
  <c r="I20" i="7" s="1"/>
  <c r="I42" i="2"/>
  <c r="K42" i="2" s="1"/>
  <c r="D61" i="4" l="1"/>
  <c r="L60" i="4"/>
  <c r="L42" i="2"/>
  <c r="D43" i="2"/>
  <c r="AF61" i="4" l="1"/>
  <c r="AG61" i="4" s="1"/>
  <c r="AH61" i="4" s="1"/>
  <c r="H61" i="4" s="1"/>
  <c r="I61" i="4" s="1"/>
  <c r="K61" i="4" s="1"/>
  <c r="I21" i="7" s="1"/>
  <c r="AF43" i="2"/>
  <c r="AG43" i="2" s="1"/>
  <c r="AH43" i="2" s="1"/>
  <c r="H43" i="2" s="1"/>
  <c r="L61" i="4" l="1"/>
  <c r="D62" i="4"/>
  <c r="I43" i="2"/>
  <c r="K43" i="2" s="1"/>
  <c r="AF62" i="4" l="1"/>
  <c r="AG62" i="4" s="1"/>
  <c r="AH62" i="4" s="1"/>
  <c r="H62" i="4" s="1"/>
  <c r="I62" i="4" s="1"/>
  <c r="D44" i="2"/>
  <c r="L43" i="2"/>
  <c r="K62" i="4" l="1"/>
  <c r="I22" i="7" s="1"/>
  <c r="AF44" i="2"/>
  <c r="AG44" i="2" s="1"/>
  <c r="AH44" i="2" s="1"/>
  <c r="H44" i="2" s="1"/>
  <c r="D63" i="4" l="1"/>
  <c r="L62" i="4"/>
  <c r="I44" i="2"/>
  <c r="K44" i="2" s="1"/>
  <c r="AF63" i="4" l="1"/>
  <c r="AG63" i="4" s="1"/>
  <c r="AH63" i="4" s="1"/>
  <c r="H63" i="4" s="1"/>
  <c r="L44" i="2"/>
  <c r="D45" i="2"/>
  <c r="I63" i="4" l="1"/>
  <c r="K63" i="4" s="1"/>
  <c r="I23" i="7" s="1"/>
  <c r="AF45" i="2"/>
  <c r="AG45" i="2" s="1"/>
  <c r="AH45" i="2" s="1"/>
  <c r="H45" i="2" s="1"/>
  <c r="D5" i="7" l="1"/>
  <c r="F5" i="7" s="1"/>
  <c r="L63" i="4"/>
  <c r="D64" i="4"/>
  <c r="I45" i="2"/>
  <c r="K45" i="2" s="1"/>
  <c r="H5" i="7" l="1"/>
  <c r="AF64" i="4"/>
  <c r="AG64" i="4" s="1"/>
  <c r="AH64" i="4" s="1"/>
  <c r="H64" i="4" s="1"/>
  <c r="L45" i="2"/>
  <c r="D46" i="2"/>
  <c r="I64" i="4" l="1"/>
  <c r="K64" i="4" s="1"/>
  <c r="I24" i="7" s="1"/>
  <c r="AF46" i="2"/>
  <c r="AG46" i="2" s="1"/>
  <c r="AH46" i="2" s="1"/>
  <c r="H46" i="2" s="1"/>
  <c r="D6" i="7" l="1"/>
  <c r="F6" i="7" s="1"/>
  <c r="D65" i="4"/>
  <c r="L64" i="4"/>
  <c r="I46" i="2"/>
  <c r="K46" i="2" s="1"/>
  <c r="H6" i="7" l="1"/>
  <c r="AF65" i="4"/>
  <c r="AG65" i="4" s="1"/>
  <c r="AH65" i="4" s="1"/>
  <c r="H65" i="4" s="1"/>
  <c r="I65" i="4" s="1"/>
  <c r="K65" i="4" s="1"/>
  <c r="I25" i="7" s="1"/>
  <c r="L46" i="2"/>
  <c r="D47" i="2"/>
  <c r="L65" i="4" l="1"/>
  <c r="D66" i="4"/>
  <c r="AF47" i="2"/>
  <c r="AG47" i="2" s="1"/>
  <c r="AH47" i="2" s="1"/>
  <c r="H47" i="2" s="1"/>
  <c r="D7" i="7" l="1"/>
  <c r="F7" i="7" s="1"/>
  <c r="AF66" i="4"/>
  <c r="AG66" i="4" s="1"/>
  <c r="AH66" i="4" s="1"/>
  <c r="H66" i="4" s="1"/>
  <c r="I66" i="4" s="1"/>
  <c r="I47" i="2"/>
  <c r="K47" i="2" s="1"/>
  <c r="H7" i="7" l="1"/>
  <c r="K66" i="4"/>
  <c r="I26" i="7" s="1"/>
  <c r="L47" i="2"/>
  <c r="D48" i="2"/>
  <c r="D67" i="4" l="1"/>
  <c r="L66" i="4"/>
  <c r="AF48" i="2"/>
  <c r="AG48" i="2" s="1"/>
  <c r="AH48" i="2" s="1"/>
  <c r="H48" i="2" s="1"/>
  <c r="D8" i="7" l="1"/>
  <c r="F8" i="7" s="1"/>
  <c r="AF67" i="4"/>
  <c r="AG67" i="4" s="1"/>
  <c r="AH67" i="4" s="1"/>
  <c r="H67" i="4" s="1"/>
  <c r="I48" i="2"/>
  <c r="K48" i="2" s="1"/>
  <c r="H8" i="7" l="1"/>
  <c r="I67" i="4"/>
  <c r="K67" i="4" s="1"/>
  <c r="I27" i="7" s="1"/>
  <c r="L48" i="2"/>
  <c r="D49" i="2"/>
  <c r="L67" i="4" l="1"/>
  <c r="D68" i="4"/>
  <c r="AF49" i="2"/>
  <c r="AG49" i="2" s="1"/>
  <c r="AH49" i="2" s="1"/>
  <c r="H49" i="2" s="1"/>
  <c r="D9" i="7" l="1"/>
  <c r="F9" i="7" s="1"/>
  <c r="AF68" i="4"/>
  <c r="AG68" i="4" s="1"/>
  <c r="AH68" i="4" s="1"/>
  <c r="H68" i="4" s="1"/>
  <c r="I49" i="2"/>
  <c r="K49" i="2" s="1"/>
  <c r="H9" i="7" l="1"/>
  <c r="I68" i="4"/>
  <c r="K68" i="4" s="1"/>
  <c r="I28" i="7" s="1"/>
  <c r="L49" i="2"/>
  <c r="D50" i="2"/>
  <c r="D69" i="4" l="1"/>
  <c r="L68" i="4"/>
  <c r="AF50" i="2"/>
  <c r="AG50" i="2" s="1"/>
  <c r="AH50" i="2" s="1"/>
  <c r="H50" i="2" s="1"/>
  <c r="D10" i="7" l="1"/>
  <c r="F10" i="7" s="1"/>
  <c r="AF69" i="4"/>
  <c r="AG69" i="4" s="1"/>
  <c r="AH69" i="4" s="1"/>
  <c r="H69" i="4" s="1"/>
  <c r="I69" i="4" s="1"/>
  <c r="I50" i="2"/>
  <c r="K50" i="2" s="1"/>
  <c r="H10" i="7" l="1"/>
  <c r="K69" i="4"/>
  <c r="L50" i="2"/>
  <c r="D51" i="2"/>
  <c r="L69" i="4" l="1"/>
  <c r="I29" i="7"/>
  <c r="D70" i="4"/>
  <c r="AF70" i="4" s="1"/>
  <c r="AG70" i="4" s="1"/>
  <c r="AH70" i="4" s="1"/>
  <c r="H70" i="4" s="1"/>
  <c r="I70" i="4" s="1"/>
  <c r="AF51" i="2"/>
  <c r="AG51" i="2" s="1"/>
  <c r="AH51" i="2" s="1"/>
  <c r="H51" i="2" s="1"/>
  <c r="D11" i="7" l="1"/>
  <c r="F11" i="7" s="1"/>
  <c r="K70" i="4"/>
  <c r="I30" i="7" s="1"/>
  <c r="I51" i="2"/>
  <c r="K51" i="2" s="1"/>
  <c r="H11" i="7" l="1"/>
  <c r="D71" i="4"/>
  <c r="L70" i="4"/>
  <c r="L51" i="2"/>
  <c r="D52" i="2"/>
  <c r="AF71" i="4" l="1"/>
  <c r="AG71" i="4" s="1"/>
  <c r="AH71" i="4" s="1"/>
  <c r="H71" i="4" s="1"/>
  <c r="AF52" i="2"/>
  <c r="AG52" i="2" s="1"/>
  <c r="AH52" i="2" s="1"/>
  <c r="H52" i="2" s="1"/>
  <c r="D12" i="7" l="1"/>
  <c r="F12" i="7" s="1"/>
  <c r="I71" i="4"/>
  <c r="K71" i="4" s="1"/>
  <c r="I31" i="7" s="1"/>
  <c r="I52" i="2"/>
  <c r="K52" i="2" s="1"/>
  <c r="H12" i="7" l="1"/>
  <c r="L71" i="4"/>
  <c r="D72" i="4"/>
  <c r="L52" i="2"/>
  <c r="D53" i="2"/>
  <c r="AF72" i="4" l="1"/>
  <c r="AG72" i="4" s="1"/>
  <c r="AH72" i="4" s="1"/>
  <c r="H72" i="4" s="1"/>
  <c r="AF53" i="2"/>
  <c r="AG53" i="2" s="1"/>
  <c r="AH53" i="2" s="1"/>
  <c r="H53" i="2" s="1"/>
  <c r="D13" i="7" l="1"/>
  <c r="F13" i="7" s="1"/>
  <c r="I72" i="4"/>
  <c r="K72" i="4" s="1"/>
  <c r="I32" i="7" s="1"/>
  <c r="I53" i="2"/>
  <c r="K53" i="2" s="1"/>
  <c r="H13" i="7" l="1"/>
  <c r="D73" i="4"/>
  <c r="L72" i="4"/>
  <c r="L53" i="2"/>
  <c r="D54" i="2"/>
  <c r="AF73" i="4" l="1"/>
  <c r="AG73" i="4" s="1"/>
  <c r="AH73" i="4" s="1"/>
  <c r="H73" i="4" s="1"/>
  <c r="I73" i="4" s="1"/>
  <c r="AF54" i="2"/>
  <c r="AG54" i="2" s="1"/>
  <c r="AH54" i="2" s="1"/>
  <c r="H54" i="2" s="1"/>
  <c r="D14" i="7" l="1"/>
  <c r="F14" i="7" s="1"/>
  <c r="K73" i="4"/>
  <c r="I33" i="7" s="1"/>
  <c r="I54" i="2"/>
  <c r="K54" i="2" s="1"/>
  <c r="H14" i="7" l="1"/>
  <c r="L73" i="4"/>
  <c r="D74" i="4"/>
  <c r="L54" i="2"/>
  <c r="D55" i="2"/>
  <c r="AF74" i="4" l="1"/>
  <c r="AG74" i="4" s="1"/>
  <c r="AH74" i="4" s="1"/>
  <c r="H74" i="4" s="1"/>
  <c r="I74" i="4" s="1"/>
  <c r="AF55" i="2"/>
  <c r="AG55" i="2" s="1"/>
  <c r="AH55" i="2" s="1"/>
  <c r="H55" i="2" s="1"/>
  <c r="D15" i="7" l="1"/>
  <c r="F15" i="7" s="1"/>
  <c r="K74" i="4"/>
  <c r="I34" i="7" s="1"/>
  <c r="I55" i="2"/>
  <c r="K55" i="2" s="1"/>
  <c r="H15" i="7" s="1"/>
  <c r="D56" i="2" l="1"/>
  <c r="AF56" i="2" s="1"/>
  <c r="AG56" i="2" s="1"/>
  <c r="AH56" i="2" s="1"/>
  <c r="H56" i="2" s="1"/>
  <c r="D16" i="7" s="1"/>
  <c r="F16" i="7" s="1"/>
  <c r="D75" i="4"/>
  <c r="L74" i="4"/>
  <c r="L55" i="2"/>
  <c r="AF75" i="4" l="1"/>
  <c r="AG75" i="4" s="1"/>
  <c r="AH75" i="4" s="1"/>
  <c r="H75" i="4" s="1"/>
  <c r="I56" i="2"/>
  <c r="K56" i="2" s="1"/>
  <c r="H16" i="7" s="1"/>
  <c r="I75" i="4" l="1"/>
  <c r="K75" i="4" s="1"/>
  <c r="L56" i="2"/>
  <c r="D57" i="2"/>
  <c r="I35" i="7" l="1"/>
  <c r="D10" i="4"/>
  <c r="L75" i="4"/>
  <c r="D76" i="4"/>
  <c r="AF57" i="2"/>
  <c r="AG57" i="2" s="1"/>
  <c r="AH57" i="2" s="1"/>
  <c r="H57" i="2" s="1"/>
  <c r="D17" i="7" s="1"/>
  <c r="F17" i="7" s="1"/>
  <c r="AF76" i="4" l="1"/>
  <c r="AG76" i="4" s="1"/>
  <c r="AH76" i="4" s="1"/>
  <c r="H76" i="4" s="1"/>
  <c r="I57" i="2"/>
  <c r="K57" i="2" s="1"/>
  <c r="H17" i="7" s="1"/>
  <c r="I76" i="4" l="1"/>
  <c r="K76" i="4" s="1"/>
  <c r="D58" i="2"/>
  <c r="L57" i="2"/>
  <c r="D77" i="4" l="1"/>
  <c r="L76" i="4"/>
  <c r="AF58" i="2"/>
  <c r="AG58" i="2" s="1"/>
  <c r="AH58" i="2" s="1"/>
  <c r="H58" i="2" s="1"/>
  <c r="D18" i="7" s="1"/>
  <c r="F18" i="7" s="1"/>
  <c r="AF77" i="4" l="1"/>
  <c r="AG77" i="4" s="1"/>
  <c r="AH77" i="4" s="1"/>
  <c r="H77" i="4" s="1"/>
  <c r="I77" i="4" s="1"/>
  <c r="K77" i="4" s="1"/>
  <c r="I58" i="2"/>
  <c r="K58" i="2" s="1"/>
  <c r="H18" i="7" s="1"/>
  <c r="D78" i="4" l="1"/>
  <c r="L77" i="4"/>
  <c r="D59" i="2"/>
  <c r="L58" i="2"/>
  <c r="AF78" i="4" l="1"/>
  <c r="AG78" i="4" s="1"/>
  <c r="AH78" i="4" s="1"/>
  <c r="H78" i="4" s="1"/>
  <c r="AF59" i="2"/>
  <c r="AG59" i="2" s="1"/>
  <c r="AH59" i="2" s="1"/>
  <c r="H59" i="2" s="1"/>
  <c r="D19" i="7" s="1"/>
  <c r="F19" i="7" s="1"/>
  <c r="I59" i="2" l="1"/>
  <c r="K59" i="2" s="1"/>
  <c r="H19" i="7" s="1"/>
  <c r="I78" i="4"/>
  <c r="K78" i="4" s="1"/>
  <c r="L78" i="4" l="1"/>
  <c r="D79" i="4"/>
  <c r="L59" i="2"/>
  <c r="D60" i="2"/>
  <c r="AF79" i="4" l="1"/>
  <c r="AG79" i="4" s="1"/>
  <c r="AH79" i="4" s="1"/>
  <c r="H79" i="4" s="1"/>
  <c r="I79" i="4" s="1"/>
  <c r="AF60" i="2"/>
  <c r="AG60" i="2" s="1"/>
  <c r="AH60" i="2" s="1"/>
  <c r="H60" i="2" s="1"/>
  <c r="D20" i="7" s="1"/>
  <c r="F20" i="7" s="1"/>
  <c r="K79" i="4" l="1"/>
  <c r="L79" i="4" s="1"/>
  <c r="I60" i="2"/>
  <c r="K60" i="2" s="1"/>
  <c r="H20" i="7" s="1"/>
  <c r="D80" i="4" l="1"/>
  <c r="AF80" i="4" s="1"/>
  <c r="AG80" i="4" s="1"/>
  <c r="AH80" i="4" s="1"/>
  <c r="H80" i="4" s="1"/>
  <c r="L60" i="2"/>
  <c r="D61" i="2"/>
  <c r="I80" i="4" l="1"/>
  <c r="K80" i="4" s="1"/>
  <c r="AF61" i="2"/>
  <c r="AG61" i="2" s="1"/>
  <c r="AH61" i="2" s="1"/>
  <c r="H61" i="2" s="1"/>
  <c r="D21" i="7" s="1"/>
  <c r="F21" i="7" s="1"/>
  <c r="L80" i="4" l="1"/>
  <c r="D81" i="4"/>
  <c r="I61" i="2"/>
  <c r="K61" i="2" s="1"/>
  <c r="H21" i="7" s="1"/>
  <c r="AF81" i="4" l="1"/>
  <c r="AG81" i="4" s="1"/>
  <c r="AH81" i="4" s="1"/>
  <c r="H81" i="4" s="1"/>
  <c r="D62" i="2"/>
  <c r="L61" i="2"/>
  <c r="I81" i="4" l="1"/>
  <c r="K81" i="4" s="1"/>
  <c r="AF62" i="2"/>
  <c r="AG62" i="2" s="1"/>
  <c r="AH62" i="2" s="1"/>
  <c r="H62" i="2" s="1"/>
  <c r="D22" i="7" s="1"/>
  <c r="F22" i="7" s="1"/>
  <c r="D82" i="4" l="1"/>
  <c r="L81" i="4"/>
  <c r="I62" i="2"/>
  <c r="K62" i="2" s="1"/>
  <c r="H22" i="7" s="1"/>
  <c r="AF82" i="4" l="1"/>
  <c r="AG82" i="4" s="1"/>
  <c r="AH82" i="4" s="1"/>
  <c r="H82" i="4" s="1"/>
  <c r="D63" i="2"/>
  <c r="L62" i="2"/>
  <c r="I82" i="4" l="1"/>
  <c r="K82" i="4" s="1"/>
  <c r="AF63" i="2"/>
  <c r="AG63" i="2" s="1"/>
  <c r="AH63" i="2" s="1"/>
  <c r="H63" i="2" s="1"/>
  <c r="D23" i="7" s="1"/>
  <c r="F23" i="7" s="1"/>
  <c r="L82" i="4" l="1"/>
  <c r="D83" i="4"/>
  <c r="I63" i="2"/>
  <c r="K63" i="2" s="1"/>
  <c r="H23" i="7" s="1"/>
  <c r="AF83" i="4" l="1"/>
  <c r="AG83" i="4" s="1"/>
  <c r="AH83" i="4" s="1"/>
  <c r="H83" i="4" s="1"/>
  <c r="I83" i="4" s="1"/>
  <c r="L63" i="2"/>
  <c r="D64" i="2"/>
  <c r="K83" i="4" l="1"/>
  <c r="AF64" i="2"/>
  <c r="AG64" i="2" s="1"/>
  <c r="AH64" i="2" s="1"/>
  <c r="H64" i="2" s="1"/>
  <c r="D24" i="7" s="1"/>
  <c r="F24" i="7" s="1"/>
  <c r="D84" i="4" l="1"/>
  <c r="L83" i="4"/>
  <c r="I64" i="2"/>
  <c r="K64" i="2" s="1"/>
  <c r="H24" i="7" s="1"/>
  <c r="AF84" i="4" l="1"/>
  <c r="AG84" i="4" s="1"/>
  <c r="AH84" i="4" s="1"/>
  <c r="H84" i="4" s="1"/>
  <c r="L64" i="2"/>
  <c r="D65" i="2"/>
  <c r="I84" i="4" l="1"/>
  <c r="K84" i="4" s="1"/>
  <c r="AF65" i="2"/>
  <c r="AG65" i="2" s="1"/>
  <c r="AH65" i="2" s="1"/>
  <c r="H65" i="2" s="1"/>
  <c r="D25" i="7" s="1"/>
  <c r="F25" i="7" s="1"/>
  <c r="L84" i="4" l="1"/>
  <c r="D85" i="4"/>
  <c r="I65" i="2"/>
  <c r="K65" i="2" s="1"/>
  <c r="H25" i="7" s="1"/>
  <c r="AF85" i="4" l="1"/>
  <c r="AG85" i="4" s="1"/>
  <c r="AH85" i="4" s="1"/>
  <c r="H85" i="4" s="1"/>
  <c r="I85" i="4" s="1"/>
  <c r="D66" i="2"/>
  <c r="L65" i="2"/>
  <c r="K85" i="4" l="1"/>
  <c r="AF66" i="2"/>
  <c r="AG66" i="2" s="1"/>
  <c r="AH66" i="2" s="1"/>
  <c r="H66" i="2" s="1"/>
  <c r="D26" i="7" s="1"/>
  <c r="F26" i="7" s="1"/>
  <c r="D86" i="4" l="1"/>
  <c r="L85" i="4"/>
  <c r="I66" i="2"/>
  <c r="K66" i="2" s="1"/>
  <c r="H26" i="7" s="1"/>
  <c r="AF86" i="4" l="1"/>
  <c r="AG86" i="4" s="1"/>
  <c r="AH86" i="4" s="1"/>
  <c r="H86" i="4" s="1"/>
  <c r="D67" i="2"/>
  <c r="L66" i="2"/>
  <c r="I86" i="4" l="1"/>
  <c r="K86" i="4" s="1"/>
  <c r="AF67" i="2"/>
  <c r="AG67" i="2" s="1"/>
  <c r="AH67" i="2" s="1"/>
  <c r="H67" i="2" s="1"/>
  <c r="D27" i="7" s="1"/>
  <c r="F27" i="7" s="1"/>
  <c r="L86" i="4" l="1"/>
  <c r="D87" i="4"/>
  <c r="I67" i="2"/>
  <c r="K67" i="2" s="1"/>
  <c r="H27" i="7" s="1"/>
  <c r="AF87" i="4" l="1"/>
  <c r="AG87" i="4" s="1"/>
  <c r="AH87" i="4" s="1"/>
  <c r="H87" i="4" s="1"/>
  <c r="D68" i="2"/>
  <c r="L67" i="2"/>
  <c r="I87" i="4" l="1"/>
  <c r="K87" i="4" s="1"/>
  <c r="AF68" i="2"/>
  <c r="AG68" i="2" s="1"/>
  <c r="AH68" i="2" s="1"/>
  <c r="H68" i="2" s="1"/>
  <c r="D28" i="7" s="1"/>
  <c r="F28" i="7" s="1"/>
  <c r="D88" i="4" l="1"/>
  <c r="L87" i="4"/>
  <c r="I68" i="2"/>
  <c r="K68" i="2" s="1"/>
  <c r="H28" i="7" s="1"/>
  <c r="AF88" i="4" l="1"/>
  <c r="AG88" i="4" s="1"/>
  <c r="AH88" i="4" s="1"/>
  <c r="H88" i="4" s="1"/>
  <c r="I88" i="4" s="1"/>
  <c r="L68" i="2"/>
  <c r="D69" i="2"/>
  <c r="K88" i="4" l="1"/>
  <c r="AF69" i="2"/>
  <c r="AG69" i="2" s="1"/>
  <c r="AH69" i="2" s="1"/>
  <c r="H69" i="2" s="1"/>
  <c r="D29" i="7" s="1"/>
  <c r="F29" i="7" s="1"/>
  <c r="L88" i="4" l="1"/>
  <c r="D89" i="4"/>
  <c r="I69" i="2"/>
  <c r="K69" i="2" s="1"/>
  <c r="H29" i="7" s="1"/>
  <c r="AF89" i="4" l="1"/>
  <c r="AG89" i="4" s="1"/>
  <c r="AH89" i="4" s="1"/>
  <c r="H89" i="4" s="1"/>
  <c r="I89" i="4" s="1"/>
  <c r="L69" i="2"/>
  <c r="D70" i="2"/>
  <c r="K89" i="4" l="1"/>
  <c r="AF70" i="2"/>
  <c r="AG70" i="2" s="1"/>
  <c r="AH70" i="2" s="1"/>
  <c r="H70" i="2" s="1"/>
  <c r="D30" i="7" s="1"/>
  <c r="F30" i="7" s="1"/>
  <c r="D90" i="4" l="1"/>
  <c r="L89" i="4"/>
  <c r="I70" i="2"/>
  <c r="K70" i="2" s="1"/>
  <c r="H30" i="7" s="1"/>
  <c r="AF90" i="4" l="1"/>
  <c r="AG90" i="4" s="1"/>
  <c r="AH90" i="4" s="1"/>
  <c r="H90" i="4" s="1"/>
  <c r="D71" i="2"/>
  <c r="L70" i="2"/>
  <c r="I90" i="4" l="1"/>
  <c r="K90" i="4" s="1"/>
  <c r="AF71" i="2"/>
  <c r="AG71" i="2" s="1"/>
  <c r="AH71" i="2" s="1"/>
  <c r="H71" i="2" s="1"/>
  <c r="D31" i="7" s="1"/>
  <c r="F31" i="7" s="1"/>
  <c r="L90" i="4" l="1"/>
  <c r="D91" i="4"/>
  <c r="I71" i="2"/>
  <c r="K71" i="2" s="1"/>
  <c r="H31" i="7" s="1"/>
  <c r="AF91" i="4" l="1"/>
  <c r="AG91" i="4" s="1"/>
  <c r="AH91" i="4" s="1"/>
  <c r="H91" i="4" s="1"/>
  <c r="L71" i="2"/>
  <c r="D72" i="2"/>
  <c r="I91" i="4" l="1"/>
  <c r="K91" i="4" s="1"/>
  <c r="AF72" i="2"/>
  <c r="AG72" i="2" s="1"/>
  <c r="AH72" i="2" s="1"/>
  <c r="H72" i="2" s="1"/>
  <c r="D32" i="7" s="1"/>
  <c r="F32" i="7" s="1"/>
  <c r="D92" i="4" l="1"/>
  <c r="L91" i="4"/>
  <c r="I72" i="2"/>
  <c r="K72" i="2" s="1"/>
  <c r="H32" i="7" s="1"/>
  <c r="AF92" i="4" l="1"/>
  <c r="AG92" i="4" s="1"/>
  <c r="AH92" i="4" s="1"/>
  <c r="H92" i="4" s="1"/>
  <c r="L72" i="2"/>
  <c r="D73" i="2"/>
  <c r="I92" i="4" l="1"/>
  <c r="K92" i="4" s="1"/>
  <c r="AF73" i="2"/>
  <c r="AG73" i="2" s="1"/>
  <c r="AH73" i="2" s="1"/>
  <c r="H73" i="2" s="1"/>
  <c r="D33" i="7" s="1"/>
  <c r="F33" i="7" s="1"/>
  <c r="L92" i="4" l="1"/>
  <c r="D93" i="4"/>
  <c r="I73" i="2"/>
  <c r="K73" i="2" s="1"/>
  <c r="H33" i="7" s="1"/>
  <c r="AF93" i="4" l="1"/>
  <c r="AG93" i="4" s="1"/>
  <c r="AH93" i="4" s="1"/>
  <c r="H93" i="4" s="1"/>
  <c r="L73" i="2"/>
  <c r="D74" i="2"/>
  <c r="I93" i="4" l="1"/>
  <c r="K93" i="4" s="1"/>
  <c r="AF74" i="2"/>
  <c r="AG74" i="2" s="1"/>
  <c r="AH74" i="2" s="1"/>
  <c r="H74" i="2" s="1"/>
  <c r="D34" i="7" s="1"/>
  <c r="F34" i="7" s="1"/>
  <c r="D94" i="4" l="1"/>
  <c r="L93" i="4"/>
  <c r="I74" i="2"/>
  <c r="K74" i="2" s="1"/>
  <c r="H34" i="7" s="1"/>
  <c r="AF94" i="4" l="1"/>
  <c r="AG94" i="4" s="1"/>
  <c r="AH94" i="4" s="1"/>
  <c r="H94" i="4" s="1"/>
  <c r="D75" i="2"/>
  <c r="L74" i="2"/>
  <c r="I94" i="4" l="1"/>
  <c r="K94" i="4" s="1"/>
  <c r="AF75" i="2"/>
  <c r="AG75" i="2" s="1"/>
  <c r="AH75" i="2" s="1"/>
  <c r="H75" i="2" s="1"/>
  <c r="D35" i="7" s="1"/>
  <c r="F35" i="7" s="1"/>
  <c r="D95" i="4" l="1"/>
  <c r="L94" i="4"/>
  <c r="I75" i="2"/>
  <c r="K75" i="2" s="1"/>
  <c r="B31" i="5" l="1"/>
  <c r="D10" i="2"/>
  <c r="H35" i="7"/>
  <c r="AF95" i="4"/>
  <c r="AG95" i="4" s="1"/>
  <c r="AH95" i="4" s="1"/>
  <c r="H95" i="4" s="1"/>
  <c r="D76" i="2"/>
  <c r="L75" i="2"/>
  <c r="I95" i="4" l="1"/>
  <c r="K95" i="4" s="1"/>
  <c r="AF76" i="2"/>
  <c r="AG76" i="2" s="1"/>
  <c r="AH76" i="2" s="1"/>
  <c r="H76" i="2" s="1"/>
  <c r="L95" i="4" l="1"/>
  <c r="D96" i="4"/>
  <c r="I76" i="2"/>
  <c r="K76" i="2" s="1"/>
  <c r="AF96" i="4" l="1"/>
  <c r="AG96" i="4" s="1"/>
  <c r="AH96" i="4" s="1"/>
  <c r="H96" i="4" s="1"/>
  <c r="L76" i="2"/>
  <c r="D77" i="2"/>
  <c r="I96" i="4" l="1"/>
  <c r="K96" i="4" s="1"/>
  <c r="AF77" i="2"/>
  <c r="AG77" i="2" s="1"/>
  <c r="AH77" i="2" s="1"/>
  <c r="H77" i="2" s="1"/>
  <c r="L96" i="4" l="1"/>
  <c r="D97" i="4"/>
  <c r="I77" i="2"/>
  <c r="K77" i="2" s="1"/>
  <c r="AF97" i="4" l="1"/>
  <c r="AG97" i="4" s="1"/>
  <c r="AH97" i="4" s="1"/>
  <c r="H97" i="4" s="1"/>
  <c r="I97" i="4" s="1"/>
  <c r="D78" i="2"/>
  <c r="L77" i="2"/>
  <c r="K97" i="4" l="1"/>
  <c r="L97" i="4" s="1"/>
  <c r="AF78" i="2"/>
  <c r="AG78" i="2" s="1"/>
  <c r="AH78" i="2" s="1"/>
  <c r="H78" i="2" s="1"/>
  <c r="D98" i="4" l="1"/>
  <c r="AF98" i="4" s="1"/>
  <c r="AG98" i="4" s="1"/>
  <c r="AH98" i="4" s="1"/>
  <c r="H98" i="4" s="1"/>
  <c r="I78" i="2"/>
  <c r="K78" i="2" s="1"/>
  <c r="I98" i="4" l="1"/>
  <c r="K98" i="4" s="1"/>
  <c r="L78" i="2"/>
  <c r="D79" i="2"/>
  <c r="D99" i="4" l="1"/>
  <c r="L98" i="4"/>
  <c r="AF79" i="2"/>
  <c r="AG79" i="2" s="1"/>
  <c r="AH79" i="2" s="1"/>
  <c r="H79" i="2" s="1"/>
  <c r="I79" i="2" l="1"/>
  <c r="K79" i="2" s="1"/>
  <c r="L79" i="2" s="1"/>
  <c r="AF99" i="4"/>
  <c r="AG99" i="4" s="1"/>
  <c r="AH99" i="4" s="1"/>
  <c r="H99" i="4" s="1"/>
  <c r="D80" i="2" l="1"/>
  <c r="AF80" i="2" s="1"/>
  <c r="AG80" i="2" s="1"/>
  <c r="AH80" i="2" s="1"/>
  <c r="H80" i="2" s="1"/>
  <c r="I99" i="4"/>
  <c r="K99" i="4" s="1"/>
  <c r="L99" i="4" l="1"/>
  <c r="D100" i="4"/>
  <c r="I80" i="2"/>
  <c r="K80" i="2" s="1"/>
  <c r="AF100" i="4" l="1"/>
  <c r="AG100" i="4" s="1"/>
  <c r="AH100" i="4" s="1"/>
  <c r="H100" i="4" s="1"/>
  <c r="D81" i="2"/>
  <c r="L80" i="2"/>
  <c r="I100" i="4" l="1"/>
  <c r="K100" i="4" s="1"/>
  <c r="AF81" i="2"/>
  <c r="AG81" i="2" s="1"/>
  <c r="AH81" i="2" s="1"/>
  <c r="H81" i="2" s="1"/>
  <c r="L100" i="4" l="1"/>
  <c r="D101" i="4"/>
  <c r="I81" i="2"/>
  <c r="K81" i="2" s="1"/>
  <c r="AF101" i="4" l="1"/>
  <c r="AG101" i="4" s="1"/>
  <c r="AH101" i="4" s="1"/>
  <c r="H101" i="4" s="1"/>
  <c r="D82" i="2"/>
  <c r="L81" i="2"/>
  <c r="I101" i="4" l="1"/>
  <c r="K101" i="4" s="1"/>
  <c r="AF82" i="2"/>
  <c r="AG82" i="2" s="1"/>
  <c r="AH82" i="2" s="1"/>
  <c r="H82" i="2" s="1"/>
  <c r="L101" i="4" l="1"/>
  <c r="D102" i="4"/>
  <c r="I82" i="2"/>
  <c r="K82" i="2" s="1"/>
  <c r="AF102" i="4" l="1"/>
  <c r="AG102" i="4" s="1"/>
  <c r="AH102" i="4" s="1"/>
  <c r="H102" i="4" s="1"/>
  <c r="D83" i="2"/>
  <c r="L82" i="2"/>
  <c r="I102" i="4" l="1"/>
  <c r="K102" i="4" s="1"/>
  <c r="AF83" i="2"/>
  <c r="AG83" i="2" s="1"/>
  <c r="AH83" i="2" s="1"/>
  <c r="H83" i="2" s="1"/>
  <c r="D103" i="4" l="1"/>
  <c r="L102" i="4"/>
  <c r="I83" i="2"/>
  <c r="K83" i="2" s="1"/>
  <c r="AF103" i="4" l="1"/>
  <c r="AG103" i="4" s="1"/>
  <c r="AH103" i="4" s="1"/>
  <c r="H103" i="4" s="1"/>
  <c r="I103" i="4" s="1"/>
  <c r="L83" i="2"/>
  <c r="D84" i="2"/>
  <c r="K103" i="4" l="1"/>
  <c r="AF84" i="2"/>
  <c r="AG84" i="2" s="1"/>
  <c r="AH84" i="2" s="1"/>
  <c r="H84" i="2" s="1"/>
  <c r="L103" i="4" l="1"/>
  <c r="D104" i="4"/>
  <c r="I84" i="2"/>
  <c r="K84" i="2" s="1"/>
  <c r="AF104" i="4" l="1"/>
  <c r="AG104" i="4" s="1"/>
  <c r="AH104" i="4" s="1"/>
  <c r="H104" i="4" s="1"/>
  <c r="I104" i="4" s="1"/>
  <c r="L84" i="2"/>
  <c r="D85" i="2"/>
  <c r="K104" i="4" l="1"/>
  <c r="AF85" i="2"/>
  <c r="AG85" i="2" s="1"/>
  <c r="AH85" i="2" s="1"/>
  <c r="H85" i="2" s="1"/>
  <c r="D105" i="4" l="1"/>
  <c r="L104" i="4"/>
  <c r="I85" i="2"/>
  <c r="K85" i="2" s="1"/>
  <c r="AF105" i="4" l="1"/>
  <c r="AG105" i="4" s="1"/>
  <c r="AH105" i="4" s="1"/>
  <c r="H105" i="4" s="1"/>
  <c r="L85" i="2"/>
  <c r="D86" i="2"/>
  <c r="I105" i="4" l="1"/>
  <c r="K105" i="4" s="1"/>
  <c r="AF86" i="2"/>
  <c r="AG86" i="2" s="1"/>
  <c r="AH86" i="2" s="1"/>
  <c r="H86" i="2" s="1"/>
  <c r="L105" i="4" l="1"/>
  <c r="D106" i="4"/>
  <c r="I86" i="2"/>
  <c r="K86" i="2" s="1"/>
  <c r="AF106" i="4" l="1"/>
  <c r="AG106" i="4" s="1"/>
  <c r="AH106" i="4" s="1"/>
  <c r="H106" i="4" s="1"/>
  <c r="I106" i="4" s="1"/>
  <c r="D87" i="2"/>
  <c r="L86" i="2"/>
  <c r="K106" i="4" l="1"/>
  <c r="AF87" i="2"/>
  <c r="AG87" i="2" s="1"/>
  <c r="AH87" i="2" s="1"/>
  <c r="H87" i="2" s="1"/>
  <c r="D107" i="4" l="1"/>
  <c r="L106" i="4"/>
  <c r="I87" i="2"/>
  <c r="K87" i="2" s="1"/>
  <c r="AF107" i="4" l="1"/>
  <c r="AG107" i="4" s="1"/>
  <c r="AH107" i="4" s="1"/>
  <c r="H107" i="4" s="1"/>
  <c r="I107" i="4" s="1"/>
  <c r="L87" i="2"/>
  <c r="D88" i="2"/>
  <c r="K107" i="4" l="1"/>
  <c r="AF88" i="2"/>
  <c r="AG88" i="2" s="1"/>
  <c r="AH88" i="2" s="1"/>
  <c r="H88" i="2" s="1"/>
  <c r="L107" i="4" l="1"/>
  <c r="D108" i="4"/>
  <c r="I88" i="2"/>
  <c r="K88" i="2" s="1"/>
  <c r="AF108" i="4" l="1"/>
  <c r="AG108" i="4" s="1"/>
  <c r="AH108" i="4" s="1"/>
  <c r="H108" i="4" s="1"/>
  <c r="L88" i="2"/>
  <c r="D89" i="2"/>
  <c r="I108" i="4" l="1"/>
  <c r="K108" i="4" s="1"/>
  <c r="AF89" i="2"/>
  <c r="AG89" i="2" s="1"/>
  <c r="AH89" i="2" s="1"/>
  <c r="H89" i="2" s="1"/>
  <c r="D109" i="4" l="1"/>
  <c r="L108" i="4"/>
  <c r="I89" i="2"/>
  <c r="K89" i="2" s="1"/>
  <c r="AF109" i="4" l="1"/>
  <c r="AG109" i="4" s="1"/>
  <c r="AH109" i="4" s="1"/>
  <c r="H109" i="4" s="1"/>
  <c r="L89" i="2"/>
  <c r="D90" i="2"/>
  <c r="I109" i="4" l="1"/>
  <c r="K109" i="4" s="1"/>
  <c r="AF90" i="2"/>
  <c r="AG90" i="2" s="1"/>
  <c r="AH90" i="2" s="1"/>
  <c r="H90" i="2" s="1"/>
  <c r="L109" i="4" l="1"/>
  <c r="D110" i="4"/>
  <c r="I90" i="2"/>
  <c r="K90" i="2" s="1"/>
  <c r="AF110" i="4" l="1"/>
  <c r="AG110" i="4" s="1"/>
  <c r="AH110" i="4" s="1"/>
  <c r="H110" i="4" s="1"/>
  <c r="L90" i="2"/>
  <c r="D91" i="2"/>
  <c r="I110" i="4" l="1"/>
  <c r="K110" i="4" s="1"/>
  <c r="AF91" i="2"/>
  <c r="AG91" i="2" s="1"/>
  <c r="AH91" i="2" s="1"/>
  <c r="H91" i="2" s="1"/>
  <c r="D111" i="4" l="1"/>
  <c r="L110" i="4"/>
  <c r="I91" i="2"/>
  <c r="K91" i="2" s="1"/>
  <c r="AF111" i="4" l="1"/>
  <c r="AG111" i="4" s="1"/>
  <c r="AH111" i="4" s="1"/>
  <c r="H111" i="4" s="1"/>
  <c r="I111" i="4" s="1"/>
  <c r="D92" i="2"/>
  <c r="L91" i="2"/>
  <c r="K111" i="4" l="1"/>
  <c r="AF92" i="2"/>
  <c r="AG92" i="2" s="1"/>
  <c r="AH92" i="2" s="1"/>
  <c r="H92" i="2" s="1"/>
  <c r="L111" i="4" l="1"/>
  <c r="D112" i="4"/>
  <c r="I92" i="2"/>
  <c r="K92" i="2" s="1"/>
  <c r="AF112" i="4" l="1"/>
  <c r="AG112" i="4" s="1"/>
  <c r="AH112" i="4" s="1"/>
  <c r="H112" i="4" s="1"/>
  <c r="D93" i="2"/>
  <c r="L92" i="2"/>
  <c r="I112" i="4" l="1"/>
  <c r="K112" i="4" s="1"/>
  <c r="AF93" i="2"/>
  <c r="AG93" i="2" s="1"/>
  <c r="AH93" i="2" s="1"/>
  <c r="H93" i="2" s="1"/>
  <c r="D113" i="4" l="1"/>
  <c r="L112" i="4"/>
  <c r="I93" i="2"/>
  <c r="K93" i="2" s="1"/>
  <c r="AF113" i="4" l="1"/>
  <c r="AG113" i="4" s="1"/>
  <c r="AH113" i="4" s="1"/>
  <c r="H113" i="4" s="1"/>
  <c r="L93" i="2"/>
  <c r="D94" i="2"/>
  <c r="I113" i="4" l="1"/>
  <c r="K113" i="4" s="1"/>
  <c r="AF94" i="2"/>
  <c r="AG94" i="2" s="1"/>
  <c r="AH94" i="2" s="1"/>
  <c r="H94" i="2" s="1"/>
  <c r="L113" i="4" l="1"/>
  <c r="D114" i="4"/>
  <c r="I94" i="2"/>
  <c r="K94" i="2" s="1"/>
  <c r="AF114" i="4" l="1"/>
  <c r="AG114" i="4" s="1"/>
  <c r="AH114" i="4" s="1"/>
  <c r="H114" i="4" s="1"/>
  <c r="D95" i="2"/>
  <c r="L94" i="2"/>
  <c r="I114" i="4" l="1"/>
  <c r="K114" i="4" s="1"/>
  <c r="AF95" i="2"/>
  <c r="AG95" i="2" s="1"/>
  <c r="AH95" i="2" s="1"/>
  <c r="H95" i="2" s="1"/>
  <c r="D115" i="4" l="1"/>
  <c r="L114" i="4"/>
  <c r="I95" i="2"/>
  <c r="K95" i="2" s="1"/>
  <c r="AF115" i="4" l="1"/>
  <c r="AG115" i="4" s="1"/>
  <c r="AH115" i="4" s="1"/>
  <c r="H115" i="4" s="1"/>
  <c r="I115" i="4" s="1"/>
  <c r="D96" i="2"/>
  <c r="L95" i="2"/>
  <c r="K115" i="4" l="1"/>
  <c r="AF96" i="2"/>
  <c r="AG96" i="2" s="1"/>
  <c r="AH96" i="2" s="1"/>
  <c r="H96" i="2" s="1"/>
  <c r="L115" i="4" l="1"/>
  <c r="D116" i="4"/>
  <c r="I96" i="2"/>
  <c r="K96" i="2" s="1"/>
  <c r="AF116" i="4" l="1"/>
  <c r="AG116" i="4" s="1"/>
  <c r="AH116" i="4" s="1"/>
  <c r="H116" i="4" s="1"/>
  <c r="L96" i="2"/>
  <c r="D97" i="2"/>
  <c r="I116" i="4" l="1"/>
  <c r="K116" i="4" s="1"/>
  <c r="AF97" i="2"/>
  <c r="AG97" i="2" s="1"/>
  <c r="AH97" i="2" s="1"/>
  <c r="H97" i="2" s="1"/>
  <c r="L116" i="4" l="1"/>
  <c r="D117" i="4"/>
  <c r="I97" i="2"/>
  <c r="K97" i="2" s="1"/>
  <c r="AF117" i="4" l="1"/>
  <c r="AG117" i="4" s="1"/>
  <c r="AH117" i="4" s="1"/>
  <c r="H117" i="4" s="1"/>
  <c r="L97" i="2"/>
  <c r="D98" i="2"/>
  <c r="I117" i="4" l="1"/>
  <c r="K117" i="4" s="1"/>
  <c r="AF98" i="2"/>
  <c r="AG98" i="2" s="1"/>
  <c r="AH98" i="2" s="1"/>
  <c r="H98" i="2" s="1"/>
  <c r="D118" i="4" l="1"/>
  <c r="L117" i="4"/>
  <c r="I98" i="2"/>
  <c r="K98" i="2" s="1"/>
  <c r="AF118" i="4" l="1"/>
  <c r="AG118" i="4" s="1"/>
  <c r="AH118" i="4" s="1"/>
  <c r="H118" i="4" s="1"/>
  <c r="L98" i="2"/>
  <c r="D99" i="2"/>
  <c r="I118" i="4" l="1"/>
  <c r="K118" i="4" s="1"/>
  <c r="AF99" i="2"/>
  <c r="AG99" i="2" s="1"/>
  <c r="AH99" i="2" s="1"/>
  <c r="H99" i="2" s="1"/>
  <c r="D119" i="4" l="1"/>
  <c r="L118" i="4"/>
  <c r="I99" i="2"/>
  <c r="K99" i="2" s="1"/>
  <c r="AF119" i="4" l="1"/>
  <c r="AG119" i="4" s="1"/>
  <c r="AH119" i="4" s="1"/>
  <c r="H119" i="4" s="1"/>
  <c r="I119" i="4" s="1"/>
  <c r="D100" i="2"/>
  <c r="L99" i="2"/>
  <c r="K119" i="4" l="1"/>
  <c r="AF100" i="2"/>
  <c r="AG100" i="2" s="1"/>
  <c r="AH100" i="2" s="1"/>
  <c r="H100" i="2" s="1"/>
  <c r="D120" i="4" l="1"/>
  <c r="L119" i="4"/>
  <c r="I100" i="2"/>
  <c r="K100" i="2" s="1"/>
  <c r="AF120" i="4" l="1"/>
  <c r="AG120" i="4" s="1"/>
  <c r="AH120" i="4" s="1"/>
  <c r="H120" i="4" s="1"/>
  <c r="D101" i="2"/>
  <c r="L100" i="2"/>
  <c r="I120" i="4" l="1"/>
  <c r="K120" i="4" s="1"/>
  <c r="AF101" i="2"/>
  <c r="AG101" i="2" s="1"/>
  <c r="AH101" i="2" s="1"/>
  <c r="H101" i="2" s="1"/>
  <c r="L120" i="4" l="1"/>
  <c r="D121" i="4"/>
  <c r="I101" i="2"/>
  <c r="K101" i="2" s="1"/>
  <c r="AF121" i="4" l="1"/>
  <c r="AG121" i="4" s="1"/>
  <c r="AH121" i="4" s="1"/>
  <c r="H121" i="4" s="1"/>
  <c r="D102" i="2"/>
  <c r="L101" i="2"/>
  <c r="I121" i="4" l="1"/>
  <c r="K121" i="4" s="1"/>
  <c r="AF102" i="2"/>
  <c r="AG102" i="2" s="1"/>
  <c r="AH102" i="2" s="1"/>
  <c r="H102" i="2" s="1"/>
  <c r="D122" i="4" l="1"/>
  <c r="L121" i="4"/>
  <c r="I102" i="2"/>
  <c r="K102" i="2" s="1"/>
  <c r="AF122" i="4" l="1"/>
  <c r="AG122" i="4" s="1"/>
  <c r="AH122" i="4" s="1"/>
  <c r="H122" i="4" s="1"/>
  <c r="I122" i="4" s="1"/>
  <c r="L102" i="2"/>
  <c r="D103" i="2"/>
  <c r="K122" i="4" l="1"/>
  <c r="AF103" i="2"/>
  <c r="AG103" i="2" s="1"/>
  <c r="AH103" i="2" s="1"/>
  <c r="H103" i="2" s="1"/>
  <c r="L122" i="4" l="1"/>
  <c r="D123" i="4"/>
  <c r="I103" i="2"/>
  <c r="K103" i="2" s="1"/>
  <c r="AF123" i="4" l="1"/>
  <c r="AG123" i="4" s="1"/>
  <c r="AH123" i="4" s="1"/>
  <c r="H123" i="4" s="1"/>
  <c r="L103" i="2"/>
  <c r="D104" i="2"/>
  <c r="I123" i="4" l="1"/>
  <c r="K123" i="4" s="1"/>
  <c r="AF104" i="2"/>
  <c r="AG104" i="2" s="1"/>
  <c r="AH104" i="2" s="1"/>
  <c r="H104" i="2" s="1"/>
  <c r="D124" i="4" l="1"/>
  <c r="L123" i="4"/>
  <c r="I104" i="2"/>
  <c r="K104" i="2" s="1"/>
  <c r="AF124" i="4" l="1"/>
  <c r="AG124" i="4" s="1"/>
  <c r="AH124" i="4" s="1"/>
  <c r="H124" i="4" s="1"/>
  <c r="L104" i="2"/>
  <c r="D105" i="2"/>
  <c r="I124" i="4" l="1"/>
  <c r="K124" i="4" s="1"/>
  <c r="AF105" i="2"/>
  <c r="AG105" i="2" s="1"/>
  <c r="AH105" i="2" s="1"/>
  <c r="H105" i="2" s="1"/>
  <c r="D125" i="4" l="1"/>
  <c r="L124" i="4"/>
  <c r="I105" i="2"/>
  <c r="K105" i="2" s="1"/>
  <c r="AF125" i="4" l="1"/>
  <c r="AG125" i="4" s="1"/>
  <c r="AH125" i="4" s="1"/>
  <c r="H125" i="4" s="1"/>
  <c r="I125" i="4" s="1"/>
  <c r="D106" i="2"/>
  <c r="L105" i="2"/>
  <c r="K125" i="4" l="1"/>
  <c r="AF106" i="2"/>
  <c r="AG106" i="2" s="1"/>
  <c r="AH106" i="2" s="1"/>
  <c r="H106" i="2" s="1"/>
  <c r="D126" i="4" l="1"/>
  <c r="L125" i="4"/>
  <c r="I106" i="2"/>
  <c r="K106" i="2" s="1"/>
  <c r="AF126" i="4" l="1"/>
  <c r="AG126" i="4" s="1"/>
  <c r="AH126" i="4" s="1"/>
  <c r="H126" i="4" s="1"/>
  <c r="I126" i="4" s="1"/>
  <c r="L106" i="2"/>
  <c r="D107" i="2"/>
  <c r="K126" i="4" l="1"/>
  <c r="AF107" i="2"/>
  <c r="AG107" i="2" s="1"/>
  <c r="AH107" i="2" s="1"/>
  <c r="H107" i="2" s="1"/>
  <c r="D127" i="4" l="1"/>
  <c r="L126" i="4"/>
  <c r="I107" i="2"/>
  <c r="K107" i="2" s="1"/>
  <c r="AF127" i="4" l="1"/>
  <c r="AG127" i="4" s="1"/>
  <c r="AH127" i="4" s="1"/>
  <c r="H127" i="4" s="1"/>
  <c r="L107" i="2"/>
  <c r="D108" i="2"/>
  <c r="I127" i="4" l="1"/>
  <c r="K127" i="4" s="1"/>
  <c r="AF108" i="2"/>
  <c r="AG108" i="2" s="1"/>
  <c r="AH108" i="2" s="1"/>
  <c r="H108" i="2" s="1"/>
  <c r="L127" i="4" l="1"/>
  <c r="D128" i="4"/>
  <c r="I108" i="2"/>
  <c r="K108" i="2" s="1"/>
  <c r="AF128" i="4" l="1"/>
  <c r="AG128" i="4" s="1"/>
  <c r="AH128" i="4" s="1"/>
  <c r="H128" i="4" s="1"/>
  <c r="D109" i="2"/>
  <c r="L108" i="2"/>
  <c r="I128" i="4" l="1"/>
  <c r="K128" i="4" s="1"/>
  <c r="AF109" i="2"/>
  <c r="AG109" i="2" s="1"/>
  <c r="AH109" i="2" s="1"/>
  <c r="H109" i="2" s="1"/>
  <c r="D129" i="4" l="1"/>
  <c r="L128" i="4"/>
  <c r="I109" i="2"/>
  <c r="K109" i="2" s="1"/>
  <c r="AF129" i="4" l="1"/>
  <c r="AG129" i="4" s="1"/>
  <c r="AH129" i="4" s="1"/>
  <c r="H129" i="4" s="1"/>
  <c r="I129" i="4" s="1"/>
  <c r="D110" i="2"/>
  <c r="L109" i="2"/>
  <c r="K129" i="4" l="1"/>
  <c r="AF110" i="2"/>
  <c r="AG110" i="2" s="1"/>
  <c r="AH110" i="2" s="1"/>
  <c r="H110" i="2" s="1"/>
  <c r="L129" i="4" l="1"/>
  <c r="D130" i="4"/>
  <c r="I110" i="2"/>
  <c r="K110" i="2" s="1"/>
  <c r="AF130" i="4" l="1"/>
  <c r="AG130" i="4" s="1"/>
  <c r="AH130" i="4" s="1"/>
  <c r="H130" i="4" s="1"/>
  <c r="L110" i="2"/>
  <c r="D111" i="2"/>
  <c r="I130" i="4" l="1"/>
  <c r="K130" i="4" s="1"/>
  <c r="AF111" i="2"/>
  <c r="AG111" i="2" s="1"/>
  <c r="AH111" i="2" s="1"/>
  <c r="H111" i="2" s="1"/>
  <c r="D131" i="4" l="1"/>
  <c r="L130" i="4"/>
  <c r="I111" i="2"/>
  <c r="K111" i="2" s="1"/>
  <c r="AF131" i="4" l="1"/>
  <c r="AG131" i="4" s="1"/>
  <c r="AH131" i="4" s="1"/>
  <c r="H131" i="4" s="1"/>
  <c r="D112" i="2"/>
  <c r="L111" i="2"/>
  <c r="I131" i="4" l="1"/>
  <c r="K131" i="4" s="1"/>
  <c r="AF112" i="2"/>
  <c r="AG112" i="2" s="1"/>
  <c r="AH112" i="2" s="1"/>
  <c r="H112" i="2" s="1"/>
  <c r="D132" i="4" l="1"/>
  <c r="L131" i="4"/>
  <c r="I112" i="2"/>
  <c r="K112" i="2" s="1"/>
  <c r="AF132" i="4" l="1"/>
  <c r="AG132" i="4" s="1"/>
  <c r="AH132" i="4" s="1"/>
  <c r="H132" i="4" s="1"/>
  <c r="L112" i="2"/>
  <c r="D113" i="2"/>
  <c r="I132" i="4" l="1"/>
  <c r="K132" i="4" s="1"/>
  <c r="AF113" i="2"/>
  <c r="AG113" i="2" s="1"/>
  <c r="AH113" i="2" s="1"/>
  <c r="H113" i="2" s="1"/>
  <c r="D133" i="4" l="1"/>
  <c r="L132" i="4"/>
  <c r="I113" i="2"/>
  <c r="K113" i="2" s="1"/>
  <c r="AF133" i="4" l="1"/>
  <c r="AG133" i="4" s="1"/>
  <c r="AH133" i="4" s="1"/>
  <c r="H133" i="4" s="1"/>
  <c r="L113" i="2"/>
  <c r="D114" i="2"/>
  <c r="I133" i="4" l="1"/>
  <c r="K133" i="4" s="1"/>
  <c r="AF114" i="2"/>
  <c r="AG114" i="2" s="1"/>
  <c r="AH114" i="2" s="1"/>
  <c r="H114" i="2" s="1"/>
  <c r="L133" i="4" l="1"/>
  <c r="D134" i="4"/>
  <c r="I114" i="2"/>
  <c r="K114" i="2" s="1"/>
  <c r="AF134" i="4" l="1"/>
  <c r="AG134" i="4" s="1"/>
  <c r="AH134" i="4" s="1"/>
  <c r="H134" i="4" s="1"/>
  <c r="L114" i="2"/>
  <c r="D115" i="2"/>
  <c r="AQ134" i="4" l="1"/>
  <c r="AY134" i="4" s="1"/>
  <c r="AQ15" i="4"/>
  <c r="AY15" i="4" s="1"/>
  <c r="AQ16" i="4"/>
  <c r="AY16" i="4" s="1"/>
  <c r="AQ17" i="4"/>
  <c r="AY17" i="4" s="1"/>
  <c r="AQ18" i="4"/>
  <c r="AY18" i="4" s="1"/>
  <c r="AQ19" i="4"/>
  <c r="AY19" i="4" s="1"/>
  <c r="AQ20" i="4"/>
  <c r="AY20" i="4" s="1"/>
  <c r="AQ21" i="4"/>
  <c r="AY21" i="4" s="1"/>
  <c r="AQ22" i="4"/>
  <c r="AY22" i="4" s="1"/>
  <c r="AQ23" i="4"/>
  <c r="AY23" i="4" s="1"/>
  <c r="AQ24" i="4"/>
  <c r="AY24" i="4" s="1"/>
  <c r="AQ25" i="4"/>
  <c r="AY25" i="4" s="1"/>
  <c r="AQ26" i="4"/>
  <c r="AY26" i="4" s="1"/>
  <c r="AQ27" i="4"/>
  <c r="AY27" i="4" s="1"/>
  <c r="AQ28" i="4"/>
  <c r="AY28" i="4" s="1"/>
  <c r="AQ29" i="4"/>
  <c r="AY29" i="4" s="1"/>
  <c r="AQ30" i="4"/>
  <c r="AY30" i="4" s="1"/>
  <c r="AQ31" i="4"/>
  <c r="AY31" i="4" s="1"/>
  <c r="AQ32" i="4"/>
  <c r="AY32" i="4" s="1"/>
  <c r="AQ33" i="4"/>
  <c r="AY33" i="4" s="1"/>
  <c r="AQ34" i="4"/>
  <c r="AY34" i="4" s="1"/>
  <c r="AQ35" i="4"/>
  <c r="AY35" i="4" s="1"/>
  <c r="AQ36" i="4"/>
  <c r="AY36" i="4" s="1"/>
  <c r="AQ37" i="4"/>
  <c r="AY37" i="4" s="1"/>
  <c r="AQ38" i="4"/>
  <c r="AY38" i="4" s="1"/>
  <c r="AQ39" i="4"/>
  <c r="AY39" i="4" s="1"/>
  <c r="AQ40" i="4"/>
  <c r="AY40" i="4" s="1"/>
  <c r="AQ41" i="4"/>
  <c r="AY41" i="4" s="1"/>
  <c r="AQ42" i="4"/>
  <c r="AY42" i="4" s="1"/>
  <c r="AQ43" i="4"/>
  <c r="AY43" i="4" s="1"/>
  <c r="AQ44" i="4"/>
  <c r="AY44" i="4" s="1"/>
  <c r="AQ45" i="4"/>
  <c r="AY45" i="4" s="1"/>
  <c r="AQ46" i="4"/>
  <c r="AY46" i="4" s="1"/>
  <c r="AQ47" i="4"/>
  <c r="AY47" i="4" s="1"/>
  <c r="AQ48" i="4"/>
  <c r="AY48" i="4" s="1"/>
  <c r="AQ49" i="4"/>
  <c r="AY49" i="4" s="1"/>
  <c r="AQ50" i="4"/>
  <c r="AY50" i="4" s="1"/>
  <c r="AQ51" i="4"/>
  <c r="AY51" i="4" s="1"/>
  <c r="AQ52" i="4"/>
  <c r="AY52" i="4" s="1"/>
  <c r="AQ53" i="4"/>
  <c r="AY53" i="4" s="1"/>
  <c r="AQ54" i="4"/>
  <c r="AY54" i="4" s="1"/>
  <c r="AQ55" i="4"/>
  <c r="AY55" i="4" s="1"/>
  <c r="AQ56" i="4"/>
  <c r="AY56" i="4" s="1"/>
  <c r="AQ57" i="4"/>
  <c r="AY57" i="4" s="1"/>
  <c r="AQ58" i="4"/>
  <c r="AY58" i="4" s="1"/>
  <c r="AQ59" i="4"/>
  <c r="AY59" i="4" s="1"/>
  <c r="AQ60" i="4"/>
  <c r="AY60" i="4" s="1"/>
  <c r="AQ61" i="4"/>
  <c r="AY61" i="4" s="1"/>
  <c r="AQ62" i="4"/>
  <c r="AY62" i="4" s="1"/>
  <c r="AQ63" i="4"/>
  <c r="AY63" i="4" s="1"/>
  <c r="AQ64" i="4"/>
  <c r="AY64" i="4" s="1"/>
  <c r="AQ65" i="4"/>
  <c r="AY65" i="4" s="1"/>
  <c r="AQ66" i="4"/>
  <c r="AY66" i="4" s="1"/>
  <c r="AQ67" i="4"/>
  <c r="AY67" i="4" s="1"/>
  <c r="AQ68" i="4"/>
  <c r="AY68" i="4" s="1"/>
  <c r="AQ69" i="4"/>
  <c r="AY69" i="4" s="1"/>
  <c r="AQ70" i="4"/>
  <c r="AY70" i="4" s="1"/>
  <c r="AQ71" i="4"/>
  <c r="AY71" i="4" s="1"/>
  <c r="AQ72" i="4"/>
  <c r="AY72" i="4" s="1"/>
  <c r="AQ73" i="4"/>
  <c r="AY73" i="4" s="1"/>
  <c r="AQ74" i="4"/>
  <c r="AY74" i="4" s="1"/>
  <c r="AQ75" i="4"/>
  <c r="AY75" i="4" s="1"/>
  <c r="AQ76" i="4"/>
  <c r="AY76" i="4" s="1"/>
  <c r="AQ77" i="4"/>
  <c r="AY77" i="4" s="1"/>
  <c r="AQ78" i="4"/>
  <c r="AY78" i="4" s="1"/>
  <c r="AQ79" i="4"/>
  <c r="AY79" i="4" s="1"/>
  <c r="AQ80" i="4"/>
  <c r="AY80" i="4" s="1"/>
  <c r="AQ81" i="4"/>
  <c r="AY81" i="4" s="1"/>
  <c r="AQ82" i="4"/>
  <c r="AY82" i="4" s="1"/>
  <c r="AQ83" i="4"/>
  <c r="AY83" i="4" s="1"/>
  <c r="AQ84" i="4"/>
  <c r="AY84" i="4" s="1"/>
  <c r="AQ85" i="4"/>
  <c r="AY85" i="4" s="1"/>
  <c r="AQ86" i="4"/>
  <c r="AY86" i="4" s="1"/>
  <c r="AQ87" i="4"/>
  <c r="AY87" i="4" s="1"/>
  <c r="AQ88" i="4"/>
  <c r="AY88" i="4" s="1"/>
  <c r="AQ89" i="4"/>
  <c r="AY89" i="4" s="1"/>
  <c r="AQ90" i="4"/>
  <c r="AY90" i="4" s="1"/>
  <c r="AQ91" i="4"/>
  <c r="AY91" i="4" s="1"/>
  <c r="AQ92" i="4"/>
  <c r="AY92" i="4" s="1"/>
  <c r="AQ93" i="4"/>
  <c r="AY93" i="4" s="1"/>
  <c r="AQ94" i="4"/>
  <c r="AY94" i="4" s="1"/>
  <c r="AQ95" i="4"/>
  <c r="AY95" i="4" s="1"/>
  <c r="AQ96" i="4"/>
  <c r="AY96" i="4" s="1"/>
  <c r="AQ97" i="4"/>
  <c r="AY97" i="4" s="1"/>
  <c r="AQ98" i="4"/>
  <c r="AY98" i="4" s="1"/>
  <c r="AQ99" i="4"/>
  <c r="AY99" i="4" s="1"/>
  <c r="AQ100" i="4"/>
  <c r="AY100" i="4" s="1"/>
  <c r="AQ101" i="4"/>
  <c r="AY101" i="4" s="1"/>
  <c r="AQ102" i="4"/>
  <c r="AY102" i="4" s="1"/>
  <c r="AQ103" i="4"/>
  <c r="AY103" i="4" s="1"/>
  <c r="AQ104" i="4"/>
  <c r="AY104" i="4" s="1"/>
  <c r="AQ105" i="4"/>
  <c r="AY105" i="4" s="1"/>
  <c r="AQ106" i="4"/>
  <c r="AY106" i="4" s="1"/>
  <c r="AQ107" i="4"/>
  <c r="AY107" i="4" s="1"/>
  <c r="AQ108" i="4"/>
  <c r="AY108" i="4" s="1"/>
  <c r="AQ109" i="4"/>
  <c r="AY109" i="4" s="1"/>
  <c r="AQ110" i="4"/>
  <c r="AY110" i="4" s="1"/>
  <c r="AQ111" i="4"/>
  <c r="AY111" i="4" s="1"/>
  <c r="AQ112" i="4"/>
  <c r="AY112" i="4" s="1"/>
  <c r="AQ113" i="4"/>
  <c r="AY113" i="4" s="1"/>
  <c r="AQ114" i="4"/>
  <c r="AY114" i="4" s="1"/>
  <c r="AQ115" i="4"/>
  <c r="AY115" i="4" s="1"/>
  <c r="AQ116" i="4"/>
  <c r="AY116" i="4" s="1"/>
  <c r="AQ117" i="4"/>
  <c r="AY117" i="4" s="1"/>
  <c r="AQ118" i="4"/>
  <c r="AY118" i="4" s="1"/>
  <c r="AQ119" i="4"/>
  <c r="AY119" i="4" s="1"/>
  <c r="AQ120" i="4"/>
  <c r="AY120" i="4" s="1"/>
  <c r="AQ121" i="4"/>
  <c r="AY121" i="4" s="1"/>
  <c r="AQ122" i="4"/>
  <c r="AY122" i="4" s="1"/>
  <c r="AQ123" i="4"/>
  <c r="AY123" i="4" s="1"/>
  <c r="AQ124" i="4"/>
  <c r="AY124" i="4" s="1"/>
  <c r="AQ125" i="4"/>
  <c r="AY125" i="4" s="1"/>
  <c r="AQ126" i="4"/>
  <c r="AY126" i="4" s="1"/>
  <c r="AQ127" i="4"/>
  <c r="AY127" i="4" s="1"/>
  <c r="AQ128" i="4"/>
  <c r="AY128" i="4" s="1"/>
  <c r="AQ129" i="4"/>
  <c r="AY129" i="4" s="1"/>
  <c r="AQ131" i="4"/>
  <c r="AY131" i="4" s="1"/>
  <c r="AQ132" i="4"/>
  <c r="AY132" i="4" s="1"/>
  <c r="AQ130" i="4"/>
  <c r="AY130" i="4" s="1"/>
  <c r="AQ133" i="4"/>
  <c r="AY133" i="4" s="1"/>
  <c r="I134" i="4"/>
  <c r="K134" i="4" s="1"/>
  <c r="L134" i="4" s="1"/>
  <c r="D11" i="4" s="1"/>
  <c r="B37" i="5" s="1"/>
  <c r="AF115" i="2"/>
  <c r="AG115" i="2" s="1"/>
  <c r="AH115" i="2" s="1"/>
  <c r="H115" i="2" s="1"/>
  <c r="BC133" i="4" l="1"/>
  <c r="AZ133" i="4"/>
  <c r="BD133" i="4" s="1"/>
  <c r="AZ121" i="4"/>
  <c r="BD121" i="4" s="1"/>
  <c r="BC121" i="4"/>
  <c r="AZ101" i="4"/>
  <c r="BD101" i="4" s="1"/>
  <c r="BC101" i="4"/>
  <c r="AZ97" i="4"/>
  <c r="BD97" i="4" s="1"/>
  <c r="BC97" i="4"/>
  <c r="AZ85" i="4"/>
  <c r="BD85" i="4" s="1"/>
  <c r="BC85" i="4"/>
  <c r="AZ73" i="4"/>
  <c r="BD73" i="4" s="1"/>
  <c r="BC73" i="4"/>
  <c r="AZ61" i="4"/>
  <c r="BD61" i="4" s="1"/>
  <c r="BC61" i="4"/>
  <c r="AZ49" i="4"/>
  <c r="BD49" i="4" s="1"/>
  <c r="BC49" i="4"/>
  <c r="AZ37" i="4"/>
  <c r="BD37" i="4" s="1"/>
  <c r="BC37" i="4"/>
  <c r="AZ25" i="4"/>
  <c r="BD25" i="4" s="1"/>
  <c r="BC25" i="4"/>
  <c r="BC124" i="4"/>
  <c r="AZ124" i="4"/>
  <c r="BD124" i="4" s="1"/>
  <c r="AZ120" i="4"/>
  <c r="BD120" i="4" s="1"/>
  <c r="BC120" i="4"/>
  <c r="BC116" i="4"/>
  <c r="AZ116" i="4"/>
  <c r="BD116" i="4" s="1"/>
  <c r="AZ112" i="4"/>
  <c r="BD112" i="4" s="1"/>
  <c r="BC112" i="4"/>
  <c r="AZ108" i="4"/>
  <c r="BD108" i="4" s="1"/>
  <c r="BC108" i="4"/>
  <c r="BC104" i="4"/>
  <c r="AZ104" i="4"/>
  <c r="BD104" i="4" s="1"/>
  <c r="AZ100" i="4"/>
  <c r="BD100" i="4" s="1"/>
  <c r="BC100" i="4"/>
  <c r="BC96" i="4"/>
  <c r="AZ96" i="4"/>
  <c r="BD96" i="4" s="1"/>
  <c r="AZ92" i="4"/>
  <c r="BD92" i="4" s="1"/>
  <c r="BC92" i="4"/>
  <c r="BC88" i="4"/>
  <c r="AZ88" i="4"/>
  <c r="BD88" i="4" s="1"/>
  <c r="AZ84" i="4"/>
  <c r="BD84" i="4" s="1"/>
  <c r="BC84" i="4"/>
  <c r="AZ80" i="4"/>
  <c r="BD80" i="4" s="1"/>
  <c r="BC80" i="4"/>
  <c r="AZ76" i="4"/>
  <c r="BD76" i="4" s="1"/>
  <c r="BC76" i="4"/>
  <c r="AZ72" i="4"/>
  <c r="BD72" i="4" s="1"/>
  <c r="BC72" i="4"/>
  <c r="BC68" i="4"/>
  <c r="AZ68" i="4"/>
  <c r="BD68" i="4" s="1"/>
  <c r="AZ64" i="4"/>
  <c r="BD64" i="4" s="1"/>
  <c r="BC64" i="4"/>
  <c r="BC60" i="4"/>
  <c r="AZ60" i="4"/>
  <c r="BD60" i="4" s="1"/>
  <c r="BC56" i="4"/>
  <c r="AZ56" i="4"/>
  <c r="BD56" i="4" s="1"/>
  <c r="BC52" i="4"/>
  <c r="AZ52" i="4"/>
  <c r="BD52" i="4" s="1"/>
  <c r="BC48" i="4"/>
  <c r="AZ48" i="4"/>
  <c r="BD48" i="4" s="1"/>
  <c r="BC44" i="4"/>
  <c r="AZ44" i="4"/>
  <c r="BD44" i="4" s="1"/>
  <c r="BC40" i="4"/>
  <c r="AZ40" i="4"/>
  <c r="BD40" i="4" s="1"/>
  <c r="BC36" i="4"/>
  <c r="AZ36" i="4"/>
  <c r="BD36" i="4" s="1"/>
  <c r="AZ32" i="4"/>
  <c r="BD32" i="4" s="1"/>
  <c r="BC32" i="4"/>
  <c r="BC28" i="4"/>
  <c r="AZ28" i="4"/>
  <c r="BD28" i="4" s="1"/>
  <c r="AZ24" i="4"/>
  <c r="BD24" i="4" s="1"/>
  <c r="BC24" i="4"/>
  <c r="BC20" i="4"/>
  <c r="AZ20" i="4"/>
  <c r="BD20" i="4" s="1"/>
  <c r="AZ16" i="4"/>
  <c r="BD16" i="4" s="1"/>
  <c r="BC16" i="4"/>
  <c r="BC125" i="4"/>
  <c r="AZ125" i="4"/>
  <c r="BD125" i="4" s="1"/>
  <c r="BC113" i="4"/>
  <c r="AZ113" i="4"/>
  <c r="BD113" i="4" s="1"/>
  <c r="AZ109" i="4"/>
  <c r="BD109" i="4" s="1"/>
  <c r="BC109" i="4"/>
  <c r="AZ89" i="4"/>
  <c r="BD89" i="4" s="1"/>
  <c r="BC89" i="4"/>
  <c r="BC81" i="4"/>
  <c r="AZ81" i="4"/>
  <c r="BD81" i="4" s="1"/>
  <c r="BC65" i="4"/>
  <c r="AZ65" i="4"/>
  <c r="BD65" i="4" s="1"/>
  <c r="BC57" i="4"/>
  <c r="AZ57" i="4"/>
  <c r="BD57" i="4" s="1"/>
  <c r="AZ41" i="4"/>
  <c r="BD41" i="4" s="1"/>
  <c r="BC41" i="4"/>
  <c r="AZ33" i="4"/>
  <c r="BD33" i="4" s="1"/>
  <c r="BC33" i="4"/>
  <c r="AZ17" i="4"/>
  <c r="BD17" i="4" s="1"/>
  <c r="BC17" i="4"/>
  <c r="BC130" i="4"/>
  <c r="AZ130" i="4"/>
  <c r="BD130" i="4" s="1"/>
  <c r="BC128" i="4"/>
  <c r="AZ128" i="4"/>
  <c r="BD128" i="4" s="1"/>
  <c r="AZ132" i="4"/>
  <c r="BD132" i="4" s="1"/>
  <c r="BC132" i="4"/>
  <c r="BC127" i="4"/>
  <c r="AZ127" i="4"/>
  <c r="BD127" i="4" s="1"/>
  <c r="AZ123" i="4"/>
  <c r="BD123" i="4" s="1"/>
  <c r="BC123" i="4"/>
  <c r="AZ119" i="4"/>
  <c r="BD119" i="4" s="1"/>
  <c r="BC119" i="4"/>
  <c r="BC115" i="4"/>
  <c r="AZ115" i="4"/>
  <c r="BD115" i="4" s="1"/>
  <c r="BC111" i="4"/>
  <c r="AZ111" i="4"/>
  <c r="BD111" i="4" s="1"/>
  <c r="BC107" i="4"/>
  <c r="AZ107" i="4"/>
  <c r="BD107" i="4" s="1"/>
  <c r="BC103" i="4"/>
  <c r="AZ103" i="4"/>
  <c r="BD103" i="4" s="1"/>
  <c r="AZ99" i="4"/>
  <c r="BD99" i="4" s="1"/>
  <c r="BC99" i="4"/>
  <c r="BC95" i="4"/>
  <c r="AZ95" i="4"/>
  <c r="BD95" i="4" s="1"/>
  <c r="AZ91" i="4"/>
  <c r="BD91" i="4" s="1"/>
  <c r="BC91" i="4"/>
  <c r="AZ87" i="4"/>
  <c r="BD87" i="4" s="1"/>
  <c r="BC87" i="4"/>
  <c r="AZ83" i="4"/>
  <c r="BD83" i="4" s="1"/>
  <c r="BC83" i="4"/>
  <c r="AZ79" i="4"/>
  <c r="BD79" i="4" s="1"/>
  <c r="BC79" i="4"/>
  <c r="BC75" i="4"/>
  <c r="AZ75" i="4"/>
  <c r="BD75" i="4" s="1"/>
  <c r="AZ71" i="4"/>
  <c r="BD71" i="4" s="1"/>
  <c r="BC71" i="4"/>
  <c r="AZ67" i="4"/>
  <c r="BD67" i="4" s="1"/>
  <c r="BC67" i="4"/>
  <c r="BC63" i="4"/>
  <c r="AZ63" i="4"/>
  <c r="BD63" i="4" s="1"/>
  <c r="BC59" i="4"/>
  <c r="AZ59" i="4"/>
  <c r="BD59" i="4" s="1"/>
  <c r="AZ55" i="4"/>
  <c r="BD55" i="4" s="1"/>
  <c r="BC55" i="4"/>
  <c r="AZ51" i="4"/>
  <c r="BD51" i="4" s="1"/>
  <c r="BC51" i="4"/>
  <c r="BC47" i="4"/>
  <c r="AZ47" i="4"/>
  <c r="BD47" i="4" s="1"/>
  <c r="BC43" i="4"/>
  <c r="AZ43" i="4"/>
  <c r="BD43" i="4" s="1"/>
  <c r="AZ39" i="4"/>
  <c r="BD39" i="4" s="1"/>
  <c r="BC39" i="4"/>
  <c r="AZ35" i="4"/>
  <c r="BD35" i="4" s="1"/>
  <c r="BC35" i="4"/>
  <c r="BC31" i="4"/>
  <c r="AZ31" i="4"/>
  <c r="BD31" i="4" s="1"/>
  <c r="BC27" i="4"/>
  <c r="AZ27" i="4"/>
  <c r="BD27" i="4" s="1"/>
  <c r="AZ23" i="4"/>
  <c r="BD23" i="4" s="1"/>
  <c r="BC23" i="4"/>
  <c r="BC19" i="4"/>
  <c r="AZ19" i="4"/>
  <c r="BD19" i="4" s="1"/>
  <c r="AZ15" i="4"/>
  <c r="BD15" i="4" s="1"/>
  <c r="BC15" i="4"/>
  <c r="E7" i="4" s="1"/>
  <c r="BC129" i="4"/>
  <c r="AZ129" i="4"/>
  <c r="BD129" i="4" s="1"/>
  <c r="AZ117" i="4"/>
  <c r="BD117" i="4" s="1"/>
  <c r="BC117" i="4"/>
  <c r="BC105" i="4"/>
  <c r="AZ105" i="4"/>
  <c r="BD105" i="4" s="1"/>
  <c r="AZ93" i="4"/>
  <c r="BD93" i="4" s="1"/>
  <c r="BC93" i="4"/>
  <c r="AZ77" i="4"/>
  <c r="BD77" i="4" s="1"/>
  <c r="BC77" i="4"/>
  <c r="BC69" i="4"/>
  <c r="AZ69" i="4"/>
  <c r="BD69" i="4" s="1"/>
  <c r="AZ53" i="4"/>
  <c r="BD53" i="4" s="1"/>
  <c r="BC53" i="4"/>
  <c r="BC45" i="4"/>
  <c r="AZ45" i="4"/>
  <c r="BD45" i="4" s="1"/>
  <c r="AZ29" i="4"/>
  <c r="BD29" i="4" s="1"/>
  <c r="BC29" i="4"/>
  <c r="BC21" i="4"/>
  <c r="AZ21" i="4"/>
  <c r="BD21" i="4" s="1"/>
  <c r="AZ131" i="4"/>
  <c r="BD131" i="4" s="1"/>
  <c r="BC131" i="4"/>
  <c r="AZ126" i="4"/>
  <c r="BD126" i="4" s="1"/>
  <c r="BC126" i="4"/>
  <c r="BC122" i="4"/>
  <c r="AZ122" i="4"/>
  <c r="BD122" i="4" s="1"/>
  <c r="AZ118" i="4"/>
  <c r="BD118" i="4" s="1"/>
  <c r="BC118" i="4"/>
  <c r="BC114" i="4"/>
  <c r="AZ114" i="4"/>
  <c r="BD114" i="4" s="1"/>
  <c r="BC110" i="4"/>
  <c r="AZ110" i="4"/>
  <c r="BD110" i="4" s="1"/>
  <c r="AZ106" i="4"/>
  <c r="BD106" i="4" s="1"/>
  <c r="BC106" i="4"/>
  <c r="BC102" i="4"/>
  <c r="AZ102" i="4"/>
  <c r="BD102" i="4" s="1"/>
  <c r="AZ98" i="4"/>
  <c r="BD98" i="4" s="1"/>
  <c r="BC98" i="4"/>
  <c r="BC94" i="4"/>
  <c r="AZ94" i="4"/>
  <c r="BD94" i="4" s="1"/>
  <c r="BC90" i="4"/>
  <c r="AZ90" i="4"/>
  <c r="BD90" i="4" s="1"/>
  <c r="BC86" i="4"/>
  <c r="AZ86" i="4"/>
  <c r="BD86" i="4" s="1"/>
  <c r="AZ82" i="4"/>
  <c r="BD82" i="4" s="1"/>
  <c r="BC82" i="4"/>
  <c r="AZ78" i="4"/>
  <c r="BD78" i="4" s="1"/>
  <c r="BC78" i="4"/>
  <c r="BC74" i="4"/>
  <c r="AZ74" i="4"/>
  <c r="BD74" i="4" s="1"/>
  <c r="AZ70" i="4"/>
  <c r="BD70" i="4" s="1"/>
  <c r="BC70" i="4"/>
  <c r="BC66" i="4"/>
  <c r="AZ66" i="4"/>
  <c r="BD66" i="4" s="1"/>
  <c r="BC62" i="4"/>
  <c r="AZ62" i="4"/>
  <c r="BD62" i="4" s="1"/>
  <c r="AZ58" i="4"/>
  <c r="BD58" i="4" s="1"/>
  <c r="BC58" i="4"/>
  <c r="BC54" i="4"/>
  <c r="AZ54" i="4"/>
  <c r="BD54" i="4" s="1"/>
  <c r="AZ50" i="4"/>
  <c r="BD50" i="4" s="1"/>
  <c r="BC50" i="4"/>
  <c r="BC46" i="4"/>
  <c r="AZ46" i="4"/>
  <c r="BD46" i="4" s="1"/>
  <c r="AZ42" i="4"/>
  <c r="BD42" i="4" s="1"/>
  <c r="BC42" i="4"/>
  <c r="AZ38" i="4"/>
  <c r="BD38" i="4" s="1"/>
  <c r="BC38" i="4"/>
  <c r="AZ34" i="4"/>
  <c r="BD34" i="4" s="1"/>
  <c r="BC34" i="4"/>
  <c r="BC30" i="4"/>
  <c r="AZ30" i="4"/>
  <c r="BD30" i="4" s="1"/>
  <c r="BC26" i="4"/>
  <c r="AZ26" i="4"/>
  <c r="BD26" i="4" s="1"/>
  <c r="BC22" i="4"/>
  <c r="AZ22" i="4"/>
  <c r="BD22" i="4" s="1"/>
  <c r="AZ18" i="4"/>
  <c r="BD18" i="4" s="1"/>
  <c r="BC18" i="4"/>
  <c r="AZ134" i="4"/>
  <c r="BD134" i="4" s="1"/>
  <c r="BC134" i="4"/>
  <c r="I115" i="2"/>
  <c r="K115" i="2" s="1"/>
  <c r="E8" i="4" l="1"/>
  <c r="F7" i="4"/>
  <c r="D116" i="2"/>
  <c r="L115" i="2"/>
  <c r="F8" i="4" l="1"/>
  <c r="G7" i="4"/>
  <c r="G8" i="4" s="1"/>
  <c r="AF116" i="2"/>
  <c r="AG116" i="2" s="1"/>
  <c r="AH116" i="2" s="1"/>
  <c r="H116" i="2" s="1"/>
  <c r="I116" i="2" l="1"/>
  <c r="K116" i="2" s="1"/>
  <c r="L116" i="2" l="1"/>
  <c r="D117" i="2"/>
  <c r="AF117" i="2" l="1"/>
  <c r="AG117" i="2" s="1"/>
  <c r="AH117" i="2" s="1"/>
  <c r="H117" i="2" s="1"/>
  <c r="I117" i="2" l="1"/>
  <c r="K117" i="2" s="1"/>
  <c r="L117" i="2" l="1"/>
  <c r="D118" i="2"/>
  <c r="AF118" i="2" l="1"/>
  <c r="AG118" i="2" s="1"/>
  <c r="AH118" i="2" s="1"/>
  <c r="H118" i="2" s="1"/>
  <c r="I118" i="2" l="1"/>
  <c r="K118" i="2" s="1"/>
  <c r="L118" i="2" l="1"/>
  <c r="D119" i="2"/>
  <c r="AF119" i="2" l="1"/>
  <c r="AG119" i="2" s="1"/>
  <c r="AH119" i="2" s="1"/>
  <c r="H119" i="2" s="1"/>
  <c r="I119" i="2" l="1"/>
  <c r="K119" i="2" s="1"/>
  <c r="L119" i="2" l="1"/>
  <c r="D120" i="2"/>
  <c r="AF120" i="2" l="1"/>
  <c r="AG120" i="2" s="1"/>
  <c r="AH120" i="2" s="1"/>
  <c r="H120" i="2" s="1"/>
  <c r="I120" i="2" l="1"/>
  <c r="K120" i="2" s="1"/>
  <c r="D121" i="2" l="1"/>
  <c r="L120" i="2"/>
  <c r="AF121" i="2" l="1"/>
  <c r="AG121" i="2" s="1"/>
  <c r="AH121" i="2" s="1"/>
  <c r="H121" i="2" s="1"/>
  <c r="I121" i="2" l="1"/>
  <c r="K121" i="2" s="1"/>
  <c r="L121" i="2" l="1"/>
  <c r="D122" i="2"/>
  <c r="AF122" i="2" l="1"/>
  <c r="AG122" i="2" s="1"/>
  <c r="AH122" i="2" s="1"/>
  <c r="H122" i="2" s="1"/>
  <c r="I122" i="2" l="1"/>
  <c r="K122" i="2" s="1"/>
  <c r="D123" i="2" l="1"/>
  <c r="L122" i="2"/>
  <c r="AF123" i="2" l="1"/>
  <c r="AG123" i="2" s="1"/>
  <c r="AH123" i="2" s="1"/>
  <c r="H123" i="2" s="1"/>
  <c r="I123" i="2" l="1"/>
  <c r="K123" i="2" s="1"/>
  <c r="D124" i="2" l="1"/>
  <c r="L123" i="2"/>
  <c r="AF124" i="2" l="1"/>
  <c r="AG124" i="2" s="1"/>
  <c r="AH124" i="2" s="1"/>
  <c r="H124" i="2" s="1"/>
  <c r="I124" i="2" l="1"/>
  <c r="K124" i="2" s="1"/>
  <c r="L124" i="2" l="1"/>
  <c r="D125" i="2"/>
  <c r="AF125" i="2" l="1"/>
  <c r="AG125" i="2" s="1"/>
  <c r="AH125" i="2" s="1"/>
  <c r="H125" i="2" s="1"/>
  <c r="I125" i="2" l="1"/>
  <c r="K125" i="2" s="1"/>
  <c r="L125" i="2" l="1"/>
  <c r="D126" i="2"/>
  <c r="AF126" i="2" l="1"/>
  <c r="AG126" i="2" s="1"/>
  <c r="AH126" i="2" s="1"/>
  <c r="H126" i="2" s="1"/>
  <c r="I126" i="2" l="1"/>
  <c r="K126" i="2" s="1"/>
  <c r="L126" i="2" l="1"/>
  <c r="D127" i="2"/>
  <c r="AF127" i="2" l="1"/>
  <c r="AG127" i="2" s="1"/>
  <c r="AH127" i="2" s="1"/>
  <c r="H127" i="2" s="1"/>
  <c r="I127" i="2" l="1"/>
  <c r="K127" i="2" s="1"/>
  <c r="L127" i="2" l="1"/>
  <c r="D128" i="2"/>
  <c r="AF128" i="2" l="1"/>
  <c r="AG128" i="2" s="1"/>
  <c r="AH128" i="2" s="1"/>
  <c r="H128" i="2" s="1"/>
  <c r="I128" i="2" l="1"/>
  <c r="K128" i="2" s="1"/>
  <c r="D129" i="2" l="1"/>
  <c r="L128" i="2"/>
  <c r="AF129" i="2" l="1"/>
  <c r="AG129" i="2" s="1"/>
  <c r="AH129" i="2" s="1"/>
  <c r="H129" i="2" s="1"/>
  <c r="I129" i="2" l="1"/>
  <c r="K129" i="2" s="1"/>
  <c r="L129" i="2" l="1"/>
  <c r="D130" i="2"/>
  <c r="AF130" i="2" l="1"/>
  <c r="AG130" i="2" s="1"/>
  <c r="AH130" i="2" s="1"/>
  <c r="H130" i="2" s="1"/>
  <c r="I130" i="2" l="1"/>
  <c r="K130" i="2" s="1"/>
  <c r="L130" i="2" l="1"/>
  <c r="D131" i="2"/>
  <c r="AF131" i="2" l="1"/>
  <c r="AG131" i="2" s="1"/>
  <c r="AH131" i="2" s="1"/>
  <c r="H131" i="2" s="1"/>
  <c r="I131" i="2" l="1"/>
  <c r="K131" i="2" s="1"/>
  <c r="D132" i="2" l="1"/>
  <c r="L131" i="2"/>
  <c r="AF132" i="2" l="1"/>
  <c r="AG132" i="2" s="1"/>
  <c r="AH132" i="2" s="1"/>
  <c r="H132" i="2" s="1"/>
  <c r="I132" i="2" l="1"/>
  <c r="K132" i="2" s="1"/>
  <c r="L132" i="2" l="1"/>
  <c r="D133" i="2"/>
  <c r="AF133" i="2" l="1"/>
  <c r="AG133" i="2" s="1"/>
  <c r="AH133" i="2" s="1"/>
  <c r="H133" i="2" s="1"/>
  <c r="I133" i="2" l="1"/>
  <c r="K133" i="2" s="1"/>
  <c r="L133" i="2" l="1"/>
  <c r="D134" i="2"/>
  <c r="AF134" i="2" l="1"/>
  <c r="AG134" i="2" s="1"/>
  <c r="AH134" i="2" s="1"/>
  <c r="H134" i="2" s="1"/>
  <c r="AQ134" i="2" l="1"/>
  <c r="AY134" i="2" s="1"/>
  <c r="AQ15" i="2"/>
  <c r="AY15" i="2" s="1"/>
  <c r="AQ16" i="2"/>
  <c r="AY16" i="2" s="1"/>
  <c r="AQ17" i="2"/>
  <c r="AY17" i="2" s="1"/>
  <c r="AQ18" i="2"/>
  <c r="AY18" i="2" s="1"/>
  <c r="AQ19" i="2"/>
  <c r="AY19" i="2" s="1"/>
  <c r="AQ20" i="2"/>
  <c r="AY20" i="2" s="1"/>
  <c r="AQ21" i="2"/>
  <c r="AY21" i="2" s="1"/>
  <c r="AQ22" i="2"/>
  <c r="AY22" i="2" s="1"/>
  <c r="AQ23" i="2"/>
  <c r="AY23" i="2" s="1"/>
  <c r="AQ24" i="2"/>
  <c r="AY24" i="2" s="1"/>
  <c r="AQ25" i="2"/>
  <c r="AY25" i="2" s="1"/>
  <c r="AQ26" i="2"/>
  <c r="AY26" i="2" s="1"/>
  <c r="AQ27" i="2"/>
  <c r="AY27" i="2" s="1"/>
  <c r="AQ28" i="2"/>
  <c r="AY28" i="2" s="1"/>
  <c r="AQ29" i="2"/>
  <c r="AY29" i="2" s="1"/>
  <c r="AQ30" i="2"/>
  <c r="AY30" i="2" s="1"/>
  <c r="AQ31" i="2"/>
  <c r="AY31" i="2" s="1"/>
  <c r="AQ32" i="2"/>
  <c r="AY32" i="2" s="1"/>
  <c r="AQ33" i="2"/>
  <c r="AY33" i="2" s="1"/>
  <c r="AQ34" i="2"/>
  <c r="AY34" i="2" s="1"/>
  <c r="AQ35" i="2"/>
  <c r="AY35" i="2" s="1"/>
  <c r="AQ36" i="2"/>
  <c r="AY36" i="2" s="1"/>
  <c r="AQ37" i="2"/>
  <c r="AY37" i="2" s="1"/>
  <c r="AQ38" i="2"/>
  <c r="AY38" i="2" s="1"/>
  <c r="AQ39" i="2"/>
  <c r="AY39" i="2" s="1"/>
  <c r="AQ40" i="2"/>
  <c r="AY40" i="2" s="1"/>
  <c r="AQ41" i="2"/>
  <c r="AY41" i="2" s="1"/>
  <c r="AQ42" i="2"/>
  <c r="AY42" i="2" s="1"/>
  <c r="AQ43" i="2"/>
  <c r="AY43" i="2" s="1"/>
  <c r="AQ44" i="2"/>
  <c r="AY44" i="2" s="1"/>
  <c r="AQ45" i="2"/>
  <c r="AY45" i="2" s="1"/>
  <c r="AQ46" i="2"/>
  <c r="AY46" i="2" s="1"/>
  <c r="AQ47" i="2"/>
  <c r="AY47" i="2" s="1"/>
  <c r="AQ48" i="2"/>
  <c r="AY48" i="2" s="1"/>
  <c r="AQ49" i="2"/>
  <c r="AY49" i="2" s="1"/>
  <c r="AQ50" i="2"/>
  <c r="AY50" i="2" s="1"/>
  <c r="AQ51" i="2"/>
  <c r="AY51" i="2" s="1"/>
  <c r="AQ52" i="2"/>
  <c r="AY52" i="2" s="1"/>
  <c r="AQ53" i="2"/>
  <c r="AY53" i="2" s="1"/>
  <c r="AQ54" i="2"/>
  <c r="AY54" i="2" s="1"/>
  <c r="AQ55" i="2"/>
  <c r="AY55" i="2" s="1"/>
  <c r="AQ56" i="2"/>
  <c r="AY56" i="2" s="1"/>
  <c r="AQ57" i="2"/>
  <c r="AY57" i="2" s="1"/>
  <c r="AQ58" i="2"/>
  <c r="AY58" i="2" s="1"/>
  <c r="AQ59" i="2"/>
  <c r="AY59" i="2" s="1"/>
  <c r="AQ60" i="2"/>
  <c r="AY60" i="2" s="1"/>
  <c r="AQ61" i="2"/>
  <c r="AY61" i="2" s="1"/>
  <c r="AQ62" i="2"/>
  <c r="AY62" i="2" s="1"/>
  <c r="AQ63" i="2"/>
  <c r="AY63" i="2" s="1"/>
  <c r="AQ64" i="2"/>
  <c r="AY64" i="2" s="1"/>
  <c r="AQ65" i="2"/>
  <c r="AY65" i="2" s="1"/>
  <c r="AQ66" i="2"/>
  <c r="AY66" i="2" s="1"/>
  <c r="AQ67" i="2"/>
  <c r="AY67" i="2" s="1"/>
  <c r="AQ68" i="2"/>
  <c r="AY68" i="2" s="1"/>
  <c r="AQ69" i="2"/>
  <c r="AY69" i="2" s="1"/>
  <c r="AQ70" i="2"/>
  <c r="AY70" i="2" s="1"/>
  <c r="AQ71" i="2"/>
  <c r="AY71" i="2" s="1"/>
  <c r="AQ72" i="2"/>
  <c r="AY72" i="2" s="1"/>
  <c r="AQ73" i="2"/>
  <c r="AY73" i="2" s="1"/>
  <c r="AQ74" i="2"/>
  <c r="AY74" i="2" s="1"/>
  <c r="AQ75" i="2"/>
  <c r="AY75" i="2" s="1"/>
  <c r="AQ76" i="2"/>
  <c r="AY76" i="2" s="1"/>
  <c r="AQ77" i="2"/>
  <c r="AY77" i="2" s="1"/>
  <c r="AQ78" i="2"/>
  <c r="AY78" i="2" s="1"/>
  <c r="AQ79" i="2"/>
  <c r="AY79" i="2" s="1"/>
  <c r="AQ80" i="2"/>
  <c r="AY80" i="2" s="1"/>
  <c r="AQ81" i="2"/>
  <c r="AY81" i="2" s="1"/>
  <c r="AQ82" i="2"/>
  <c r="AY82" i="2" s="1"/>
  <c r="AQ83" i="2"/>
  <c r="AY83" i="2" s="1"/>
  <c r="AQ84" i="2"/>
  <c r="AY84" i="2" s="1"/>
  <c r="AQ85" i="2"/>
  <c r="AY85" i="2" s="1"/>
  <c r="AQ86" i="2"/>
  <c r="AY86" i="2" s="1"/>
  <c r="AQ87" i="2"/>
  <c r="AY87" i="2" s="1"/>
  <c r="AQ88" i="2"/>
  <c r="AY88" i="2" s="1"/>
  <c r="AQ89" i="2"/>
  <c r="AY89" i="2" s="1"/>
  <c r="AQ90" i="2"/>
  <c r="AY90" i="2" s="1"/>
  <c r="AQ91" i="2"/>
  <c r="AY91" i="2" s="1"/>
  <c r="AQ92" i="2"/>
  <c r="AY92" i="2" s="1"/>
  <c r="AQ93" i="2"/>
  <c r="AY93" i="2" s="1"/>
  <c r="AQ94" i="2"/>
  <c r="AY94" i="2" s="1"/>
  <c r="AQ95" i="2"/>
  <c r="AY95" i="2" s="1"/>
  <c r="AQ96" i="2"/>
  <c r="AY96" i="2" s="1"/>
  <c r="AQ97" i="2"/>
  <c r="AY97" i="2" s="1"/>
  <c r="AQ98" i="2"/>
  <c r="AY98" i="2" s="1"/>
  <c r="AQ99" i="2"/>
  <c r="AY99" i="2" s="1"/>
  <c r="AQ100" i="2"/>
  <c r="AY100" i="2" s="1"/>
  <c r="AQ101" i="2"/>
  <c r="AY101" i="2" s="1"/>
  <c r="AQ102" i="2"/>
  <c r="AY102" i="2" s="1"/>
  <c r="AQ103" i="2"/>
  <c r="AY103" i="2" s="1"/>
  <c r="AQ104" i="2"/>
  <c r="AY104" i="2" s="1"/>
  <c r="AQ105" i="2"/>
  <c r="AY105" i="2" s="1"/>
  <c r="AQ106" i="2"/>
  <c r="AY106" i="2" s="1"/>
  <c r="AQ107" i="2"/>
  <c r="AY107" i="2" s="1"/>
  <c r="AQ108" i="2"/>
  <c r="AY108" i="2" s="1"/>
  <c r="AQ109" i="2"/>
  <c r="AY109" i="2" s="1"/>
  <c r="AQ110" i="2"/>
  <c r="AY110" i="2" s="1"/>
  <c r="AQ111" i="2"/>
  <c r="AY111" i="2" s="1"/>
  <c r="AQ112" i="2"/>
  <c r="AY112" i="2" s="1"/>
  <c r="AQ113" i="2"/>
  <c r="AY113" i="2" s="1"/>
  <c r="AQ114" i="2"/>
  <c r="AY114" i="2" s="1"/>
  <c r="AQ115" i="2"/>
  <c r="AY115" i="2" s="1"/>
  <c r="AQ116" i="2"/>
  <c r="AY116" i="2" s="1"/>
  <c r="AQ117" i="2"/>
  <c r="AY117" i="2" s="1"/>
  <c r="AQ118" i="2"/>
  <c r="AY118" i="2" s="1"/>
  <c r="AQ119" i="2"/>
  <c r="AY119" i="2" s="1"/>
  <c r="AQ120" i="2"/>
  <c r="AY120" i="2" s="1"/>
  <c r="AQ121" i="2"/>
  <c r="AY121" i="2" s="1"/>
  <c r="AQ122" i="2"/>
  <c r="AY122" i="2" s="1"/>
  <c r="AQ123" i="2"/>
  <c r="AY123" i="2" s="1"/>
  <c r="AQ124" i="2"/>
  <c r="AY124" i="2" s="1"/>
  <c r="AQ125" i="2"/>
  <c r="AY125" i="2" s="1"/>
  <c r="AQ126" i="2"/>
  <c r="AY126" i="2" s="1"/>
  <c r="AQ127" i="2"/>
  <c r="AY127" i="2" s="1"/>
  <c r="AQ128" i="2"/>
  <c r="AY128" i="2" s="1"/>
  <c r="AQ129" i="2"/>
  <c r="AY129" i="2" s="1"/>
  <c r="AQ132" i="2"/>
  <c r="AY132" i="2" s="1"/>
  <c r="AQ133" i="2"/>
  <c r="AY133" i="2" s="1"/>
  <c r="AQ131" i="2"/>
  <c r="AY131" i="2" s="1"/>
  <c r="AQ130" i="2"/>
  <c r="AY130" i="2" s="1"/>
  <c r="I134" i="2"/>
  <c r="K134" i="2" s="1"/>
  <c r="L134" i="2" s="1"/>
  <c r="D11" i="2" s="1"/>
  <c r="AZ134" i="2" l="1"/>
  <c r="BD134" i="2" s="1"/>
  <c r="BC134" i="2"/>
  <c r="AZ131" i="2"/>
  <c r="BD131" i="2" s="1"/>
  <c r="BC131" i="2"/>
  <c r="AZ116" i="2"/>
  <c r="BD116" i="2" s="1"/>
  <c r="BC116" i="2"/>
  <c r="AZ112" i="2"/>
  <c r="BD112" i="2" s="1"/>
  <c r="BC112" i="2"/>
  <c r="BC96" i="2"/>
  <c r="AZ96" i="2"/>
  <c r="BD96" i="2" s="1"/>
  <c r="AZ92" i="2"/>
  <c r="BD92" i="2" s="1"/>
  <c r="BC92" i="2"/>
  <c r="BC80" i="2"/>
  <c r="AZ80" i="2"/>
  <c r="BD80" i="2" s="1"/>
  <c r="AZ76" i="2"/>
  <c r="BD76" i="2" s="1"/>
  <c r="BC76" i="2"/>
  <c r="AZ64" i="2"/>
  <c r="BD64" i="2" s="1"/>
  <c r="BC64" i="2"/>
  <c r="AZ60" i="2"/>
  <c r="BD60" i="2" s="1"/>
  <c r="BC60" i="2"/>
  <c r="BC40" i="2"/>
  <c r="AZ40" i="2"/>
  <c r="BD40" i="2" s="1"/>
  <c r="AZ28" i="2"/>
  <c r="BD28" i="2" s="1"/>
  <c r="BC28" i="2"/>
  <c r="BC20" i="2"/>
  <c r="AZ20" i="2"/>
  <c r="BD20" i="2" s="1"/>
  <c r="AZ133" i="2"/>
  <c r="BD133" i="2" s="1"/>
  <c r="BC133" i="2"/>
  <c r="AZ127" i="2"/>
  <c r="BD127" i="2" s="1"/>
  <c r="BC127" i="2"/>
  <c r="AZ123" i="2"/>
  <c r="BD123" i="2" s="1"/>
  <c r="BC123" i="2"/>
  <c r="BC119" i="2"/>
  <c r="AZ119" i="2"/>
  <c r="BD119" i="2" s="1"/>
  <c r="BC115" i="2"/>
  <c r="AZ115" i="2"/>
  <c r="BD115" i="2" s="1"/>
  <c r="BC111" i="2"/>
  <c r="AZ111" i="2"/>
  <c r="BD111" i="2" s="1"/>
  <c r="BC107" i="2"/>
  <c r="AZ107" i="2"/>
  <c r="BD107" i="2" s="1"/>
  <c r="AZ103" i="2"/>
  <c r="BD103" i="2" s="1"/>
  <c r="BC103" i="2"/>
  <c r="AZ99" i="2"/>
  <c r="BD99" i="2" s="1"/>
  <c r="BC99" i="2"/>
  <c r="AZ95" i="2"/>
  <c r="BD95" i="2" s="1"/>
  <c r="BC95" i="2"/>
  <c r="BC91" i="2"/>
  <c r="AZ91" i="2"/>
  <c r="BD91" i="2" s="1"/>
  <c r="BC87" i="2"/>
  <c r="AZ87" i="2"/>
  <c r="BD87" i="2" s="1"/>
  <c r="AZ83" i="2"/>
  <c r="BD83" i="2" s="1"/>
  <c r="BC83" i="2"/>
  <c r="AZ79" i="2"/>
  <c r="BD79" i="2" s="1"/>
  <c r="BC79" i="2"/>
  <c r="BC75" i="2"/>
  <c r="AZ75" i="2"/>
  <c r="BD75" i="2" s="1"/>
  <c r="BC71" i="2"/>
  <c r="AZ71" i="2"/>
  <c r="BD71" i="2" s="1"/>
  <c r="AZ67" i="2"/>
  <c r="BD67" i="2" s="1"/>
  <c r="BC67" i="2"/>
  <c r="BC63" i="2"/>
  <c r="AZ63" i="2"/>
  <c r="BD63" i="2" s="1"/>
  <c r="AZ59" i="2"/>
  <c r="BD59" i="2" s="1"/>
  <c r="BC59" i="2"/>
  <c r="AZ55" i="2"/>
  <c r="BD55" i="2" s="1"/>
  <c r="BC55" i="2"/>
  <c r="BC51" i="2"/>
  <c r="AZ51" i="2"/>
  <c r="BD51" i="2" s="1"/>
  <c r="BC47" i="2"/>
  <c r="AZ47" i="2"/>
  <c r="BD47" i="2" s="1"/>
  <c r="BC43" i="2"/>
  <c r="AZ43" i="2"/>
  <c r="BD43" i="2" s="1"/>
  <c r="AZ39" i="2"/>
  <c r="BD39" i="2" s="1"/>
  <c r="BC39" i="2"/>
  <c r="AZ35" i="2"/>
  <c r="BD35" i="2" s="1"/>
  <c r="BC35" i="2"/>
  <c r="BC31" i="2"/>
  <c r="AZ31" i="2"/>
  <c r="BD31" i="2" s="1"/>
  <c r="AZ27" i="2"/>
  <c r="BD27" i="2" s="1"/>
  <c r="BC27" i="2"/>
  <c r="BC23" i="2"/>
  <c r="AZ23" i="2"/>
  <c r="BD23" i="2" s="1"/>
  <c r="BC19" i="2"/>
  <c r="AZ19" i="2"/>
  <c r="BD19" i="2" s="1"/>
  <c r="AZ15" i="2"/>
  <c r="BD15" i="2" s="1"/>
  <c r="BC15" i="2"/>
  <c r="E7" i="2" s="1"/>
  <c r="BC120" i="2"/>
  <c r="AZ120" i="2"/>
  <c r="BD120" i="2" s="1"/>
  <c r="AZ108" i="2"/>
  <c r="BD108" i="2" s="1"/>
  <c r="BC108" i="2"/>
  <c r="BC100" i="2"/>
  <c r="AZ100" i="2"/>
  <c r="BD100" i="2" s="1"/>
  <c r="AZ88" i="2"/>
  <c r="BD88" i="2" s="1"/>
  <c r="BC88" i="2"/>
  <c r="BC84" i="2"/>
  <c r="AZ84" i="2"/>
  <c r="BD84" i="2" s="1"/>
  <c r="BC72" i="2"/>
  <c r="AZ72" i="2"/>
  <c r="BD72" i="2" s="1"/>
  <c r="BC68" i="2"/>
  <c r="AZ68" i="2"/>
  <c r="BD68" i="2" s="1"/>
  <c r="AZ56" i="2"/>
  <c r="BD56" i="2" s="1"/>
  <c r="BC56" i="2"/>
  <c r="AZ48" i="2"/>
  <c r="BD48" i="2" s="1"/>
  <c r="BC48" i="2"/>
  <c r="BC36" i="2"/>
  <c r="AZ36" i="2"/>
  <c r="BD36" i="2" s="1"/>
  <c r="BC24" i="2"/>
  <c r="AZ24" i="2"/>
  <c r="BD24" i="2" s="1"/>
  <c r="AZ132" i="2"/>
  <c r="BD132" i="2" s="1"/>
  <c r="BC132" i="2"/>
  <c r="AZ126" i="2"/>
  <c r="BD126" i="2" s="1"/>
  <c r="BC126" i="2"/>
  <c r="BC122" i="2"/>
  <c r="AZ122" i="2"/>
  <c r="BD122" i="2" s="1"/>
  <c r="BC118" i="2"/>
  <c r="AZ118" i="2"/>
  <c r="BD118" i="2" s="1"/>
  <c r="BC114" i="2"/>
  <c r="AZ114" i="2"/>
  <c r="BD114" i="2" s="1"/>
  <c r="BC110" i="2"/>
  <c r="AZ110" i="2"/>
  <c r="BD110" i="2" s="1"/>
  <c r="BC106" i="2"/>
  <c r="AZ106" i="2"/>
  <c r="BD106" i="2" s="1"/>
  <c r="BC102" i="2"/>
  <c r="AZ102" i="2"/>
  <c r="BD102" i="2" s="1"/>
  <c r="AZ98" i="2"/>
  <c r="BD98" i="2" s="1"/>
  <c r="BC98" i="2"/>
  <c r="AZ94" i="2"/>
  <c r="BD94" i="2" s="1"/>
  <c r="BC94" i="2"/>
  <c r="AZ90" i="2"/>
  <c r="BD90" i="2" s="1"/>
  <c r="BC90" i="2"/>
  <c r="BC86" i="2"/>
  <c r="AZ86" i="2"/>
  <c r="BD86" i="2" s="1"/>
  <c r="BC82" i="2"/>
  <c r="AZ82" i="2"/>
  <c r="BD82" i="2" s="1"/>
  <c r="BC78" i="2"/>
  <c r="AZ78" i="2"/>
  <c r="BD78" i="2" s="1"/>
  <c r="AZ74" i="2"/>
  <c r="BD74" i="2" s="1"/>
  <c r="BC74" i="2"/>
  <c r="BC70" i="2"/>
  <c r="AZ70" i="2"/>
  <c r="BD70" i="2" s="1"/>
  <c r="BC66" i="2"/>
  <c r="AZ66" i="2"/>
  <c r="BD66" i="2" s="1"/>
  <c r="AZ62" i="2"/>
  <c r="BD62" i="2" s="1"/>
  <c r="BC62" i="2"/>
  <c r="BC58" i="2"/>
  <c r="AZ58" i="2"/>
  <c r="BD58" i="2" s="1"/>
  <c r="AZ54" i="2"/>
  <c r="BD54" i="2" s="1"/>
  <c r="BC54" i="2"/>
  <c r="BC50" i="2"/>
  <c r="AZ50" i="2"/>
  <c r="BD50" i="2" s="1"/>
  <c r="AZ46" i="2"/>
  <c r="BD46" i="2" s="1"/>
  <c r="BC46" i="2"/>
  <c r="BC42" i="2"/>
  <c r="AZ42" i="2"/>
  <c r="BD42" i="2" s="1"/>
  <c r="BC38" i="2"/>
  <c r="AZ38" i="2"/>
  <c r="BD38" i="2" s="1"/>
  <c r="AZ34" i="2"/>
  <c r="BD34" i="2" s="1"/>
  <c r="BC34" i="2"/>
  <c r="AZ30" i="2"/>
  <c r="BD30" i="2" s="1"/>
  <c r="BC30" i="2"/>
  <c r="AZ26" i="2"/>
  <c r="BD26" i="2" s="1"/>
  <c r="BC26" i="2"/>
  <c r="BC22" i="2"/>
  <c r="AZ22" i="2"/>
  <c r="BD22" i="2" s="1"/>
  <c r="AZ18" i="2"/>
  <c r="BD18" i="2" s="1"/>
  <c r="BC18" i="2"/>
  <c r="BC128" i="2"/>
  <c r="AZ128" i="2"/>
  <c r="BD128" i="2" s="1"/>
  <c r="BC124" i="2"/>
  <c r="AZ124" i="2"/>
  <c r="BD124" i="2" s="1"/>
  <c r="AZ104" i="2"/>
  <c r="BD104" i="2" s="1"/>
  <c r="BC104" i="2"/>
  <c r="AZ52" i="2"/>
  <c r="BD52" i="2" s="1"/>
  <c r="BC52" i="2"/>
  <c r="BC44" i="2"/>
  <c r="AZ44" i="2"/>
  <c r="BD44" i="2" s="1"/>
  <c r="AZ32" i="2"/>
  <c r="BD32" i="2" s="1"/>
  <c r="BC32" i="2"/>
  <c r="BC16" i="2"/>
  <c r="AZ16" i="2"/>
  <c r="BD16" i="2" s="1"/>
  <c r="BC130" i="2"/>
  <c r="AZ130" i="2"/>
  <c r="BD130" i="2" s="1"/>
  <c r="BC129" i="2"/>
  <c r="AZ129" i="2"/>
  <c r="BD129" i="2" s="1"/>
  <c r="AZ125" i="2"/>
  <c r="BD125" i="2" s="1"/>
  <c r="BC125" i="2"/>
  <c r="BC121" i="2"/>
  <c r="AZ121" i="2"/>
  <c r="BD121" i="2" s="1"/>
  <c r="AZ117" i="2"/>
  <c r="BD117" i="2" s="1"/>
  <c r="BC117" i="2"/>
  <c r="AZ113" i="2"/>
  <c r="BD113" i="2" s="1"/>
  <c r="BC113" i="2"/>
  <c r="BC109" i="2"/>
  <c r="AZ109" i="2"/>
  <c r="BD109" i="2" s="1"/>
  <c r="AZ105" i="2"/>
  <c r="BD105" i="2" s="1"/>
  <c r="BC105" i="2"/>
  <c r="BC101" i="2"/>
  <c r="AZ101" i="2"/>
  <c r="BD101" i="2" s="1"/>
  <c r="AZ97" i="2"/>
  <c r="BD97" i="2" s="1"/>
  <c r="BC97" i="2"/>
  <c r="BC93" i="2"/>
  <c r="AZ93" i="2"/>
  <c r="BD93" i="2" s="1"/>
  <c r="BC89" i="2"/>
  <c r="AZ89" i="2"/>
  <c r="BD89" i="2" s="1"/>
  <c r="AZ85" i="2"/>
  <c r="BD85" i="2" s="1"/>
  <c r="BC85" i="2"/>
  <c r="BC81" i="2"/>
  <c r="AZ81" i="2"/>
  <c r="BD81" i="2" s="1"/>
  <c r="AZ77" i="2"/>
  <c r="BD77" i="2" s="1"/>
  <c r="BC77" i="2"/>
  <c r="BC73" i="2"/>
  <c r="AZ73" i="2"/>
  <c r="BD73" i="2" s="1"/>
  <c r="AZ69" i="2"/>
  <c r="BD69" i="2" s="1"/>
  <c r="BC69" i="2"/>
  <c r="BC65" i="2"/>
  <c r="AZ65" i="2"/>
  <c r="BD65" i="2" s="1"/>
  <c r="AZ61" i="2"/>
  <c r="BD61" i="2" s="1"/>
  <c r="BC61" i="2"/>
  <c r="BC57" i="2"/>
  <c r="AZ57" i="2"/>
  <c r="BD57" i="2" s="1"/>
  <c r="AZ53" i="2"/>
  <c r="BD53" i="2" s="1"/>
  <c r="BC53" i="2"/>
  <c r="AZ49" i="2"/>
  <c r="BD49" i="2" s="1"/>
  <c r="BC49" i="2"/>
  <c r="BC45" i="2"/>
  <c r="AZ45" i="2"/>
  <c r="BD45" i="2" s="1"/>
  <c r="AZ41" i="2"/>
  <c r="BD41" i="2" s="1"/>
  <c r="BC41" i="2"/>
  <c r="AZ37" i="2"/>
  <c r="BD37" i="2" s="1"/>
  <c r="BC37" i="2"/>
  <c r="BC33" i="2"/>
  <c r="AZ33" i="2"/>
  <c r="BD33" i="2" s="1"/>
  <c r="BC29" i="2"/>
  <c r="AZ29" i="2"/>
  <c r="BD29" i="2" s="1"/>
  <c r="BC25" i="2"/>
  <c r="AZ25" i="2"/>
  <c r="BD25" i="2" s="1"/>
  <c r="AZ21" i="2"/>
  <c r="BD21" i="2" s="1"/>
  <c r="BC21" i="2"/>
  <c r="AZ17" i="2"/>
  <c r="BD17" i="2" s="1"/>
  <c r="BC17" i="2"/>
  <c r="E8" i="2" l="1"/>
  <c r="F7" i="2"/>
  <c r="B106" i="1" l="1"/>
  <c r="B53" i="1"/>
  <c r="B51" i="1"/>
  <c r="B105" i="1"/>
  <c r="E56" i="1"/>
  <c r="G7" i="2"/>
  <c r="G8" i="2" s="1"/>
  <c r="F8" i="2"/>
  <c r="E57" i="1" l="1"/>
  <c r="B12" i="5"/>
  <c r="B52" i="1" s="1"/>
</calcChain>
</file>

<file path=xl/sharedStrings.xml><?xml version="1.0" encoding="utf-8"?>
<sst xmlns="http://schemas.openxmlformats.org/spreadsheetml/2006/main" count="186" uniqueCount="123">
  <si>
    <t>You'll be able to retire when your savings and income sources are enough to support your spending for the rest of your life.</t>
  </si>
  <si>
    <t>Fill in the fields below to see if/when you're ready.</t>
  </si>
  <si>
    <t>Current Age:</t>
  </si>
  <si>
    <t>Gender:</t>
  </si>
  <si>
    <t>Male</t>
  </si>
  <si>
    <t>Retirement Age:</t>
  </si>
  <si>
    <t>Annual Income:</t>
  </si>
  <si>
    <t>Pension</t>
  </si>
  <si>
    <t>Annuity</t>
  </si>
  <si>
    <t>Target Retirement Budget:</t>
  </si>
  <si>
    <t>Amount Saved so Far:</t>
  </si>
  <si>
    <t>Additional Annual Savings:</t>
  </si>
  <si>
    <t>Will you have enough money to retire?</t>
  </si>
  <si>
    <t>Your Profile</t>
  </si>
  <si>
    <t>Your Retirement Goals:</t>
  </si>
  <si>
    <t>Your Retirement Savings:</t>
  </si>
  <si>
    <t>Your Social Security:</t>
  </si>
  <si>
    <t>Claiming Age:</t>
  </si>
  <si>
    <t>Annual Benefit:</t>
  </si>
  <si>
    <t>Available at https://www.ssa.gov/oact/quickcalc/.</t>
  </si>
  <si>
    <t>Other Sources of Income:</t>
  </si>
  <si>
    <t>Source #1 Name:</t>
  </si>
  <si>
    <t>Source #1 Start Age:</t>
  </si>
  <si>
    <t>Source #1 Annual Benefit:</t>
  </si>
  <si>
    <t>Is Source #1 Inflation Adjusted?</t>
  </si>
  <si>
    <t>Is Source #1 Guaranteed?</t>
  </si>
  <si>
    <t>No</t>
  </si>
  <si>
    <t>Yes</t>
  </si>
  <si>
    <t>Source #2 Name:</t>
  </si>
  <si>
    <t>Source #2 Start Age:</t>
  </si>
  <si>
    <t>Source #2 Annual Benefit:</t>
  </si>
  <si>
    <t>Is Source #2 Inflation Adjusted?</t>
  </si>
  <si>
    <t>Is Source #2 Guaranteed?</t>
  </si>
  <si>
    <t>Source #3 Name:</t>
  </si>
  <si>
    <t>Source #3 Start Age:</t>
  </si>
  <si>
    <t>Source #3 Annual Benefit:</t>
  </si>
  <si>
    <t>Is Source #3 Inflation Adjusted?</t>
  </si>
  <si>
    <t>Is Source #3 Guaranteed?</t>
  </si>
  <si>
    <t>Source #4 Name:</t>
  </si>
  <si>
    <t>Source #4 Start Age:</t>
  </si>
  <si>
    <t>Source #4 Annual Benefit:</t>
  </si>
  <si>
    <t>Is Source #4 Inflation Adjusted?</t>
  </si>
  <si>
    <t>Is Source #4 Guaranteed?</t>
  </si>
  <si>
    <t>Advanced Settings:</t>
  </si>
  <si>
    <t>Return on Your Investments:</t>
  </si>
  <si>
    <t>Annual Rate of Inflation:</t>
  </si>
  <si>
    <t>Life Expectancy:</t>
  </si>
  <si>
    <t>Age</t>
  </si>
  <si>
    <t>BOY</t>
  </si>
  <si>
    <t>Buying Annuities</t>
  </si>
  <si>
    <t>Savings</t>
  </si>
  <si>
    <t>Reinvesting</t>
  </si>
  <si>
    <t>Withdrawing Money</t>
  </si>
  <si>
    <t>Earning Interest</t>
  </si>
  <si>
    <t>Paying Fees</t>
  </si>
  <si>
    <t>EOY</t>
  </si>
  <si>
    <t>Run Out?</t>
  </si>
  <si>
    <t>Income Goal</t>
  </si>
  <si>
    <t>Social Security</t>
  </si>
  <si>
    <t>Annuity Added</t>
  </si>
  <si>
    <t>Gap</t>
  </si>
  <si>
    <t>Extra</t>
  </si>
  <si>
    <t>Discount</t>
  </si>
  <si>
    <t>PV of Gap</t>
  </si>
  <si>
    <t>Available</t>
  </si>
  <si>
    <t>% Available</t>
  </si>
  <si>
    <t>Reduction</t>
  </si>
  <si>
    <t>PV of W/d</t>
  </si>
  <si>
    <t>% Funded W/d</t>
  </si>
  <si>
    <t>% Funded</t>
  </si>
  <si>
    <t>Guaranteed</t>
  </si>
  <si>
    <t>Non-Guaranteed</t>
  </si>
  <si>
    <t>Unfunded</t>
  </si>
  <si>
    <t>Limit Spending:</t>
  </si>
  <si>
    <t>0 to allow to spend max; 1 to limit</t>
  </si>
  <si>
    <t>ASSET BALANCE ROLL-FORWARD</t>
  </si>
  <si>
    <t>SOURCES OF INCOME</t>
  </si>
  <si>
    <t>Total</t>
  </si>
  <si>
    <t>LIMITING SPENDING</t>
  </si>
  <si>
    <t>FUNDED RATIOS</t>
  </si>
  <si>
    <t>% Funded Add'l Annuity</t>
  </si>
  <si>
    <t>Retirement Assets, Spending &amp; Income Calculation (Limiting Spending)</t>
  </si>
  <si>
    <t>Scroll down for results…</t>
  </si>
  <si>
    <t>Results are below inputs.</t>
  </si>
  <si>
    <t>Funded Ratio:</t>
  </si>
  <si>
    <t>Funded Amount:</t>
  </si>
  <si>
    <t>Non-Guar</t>
  </si>
  <si>
    <t>Assets at Death:</t>
  </si>
  <si>
    <t>Run Out Age:</t>
  </si>
  <si>
    <t>Messages</t>
  </si>
  <si>
    <t>Funded Ratio &gt;= 100%</t>
  </si>
  <si>
    <t>Great! You have enough money to make your retirement plan work.</t>
  </si>
  <si>
    <t>Funded Ratio &lt; 100%</t>
  </si>
  <si>
    <t>With your savings and sources of retirement income, you’ll be able to meet your target retirement budget without running out of money.</t>
  </si>
  <si>
    <t>Blueprint Income Retirement Calculator Model Documentation &amp; Disclaimer</t>
  </si>
  <si>
    <t>This model was created by the Blueprint Income team to help individuals figure out when they can retire and how much they’ll be able to spend each year. Answering those questions requires making assumptions about how much your investments will earn, how much inflation will be, and how long you’ll live. We’ve pre-populated this model with the following assumptions which you can change in the 'Main' tab.</t>
  </si>
  <si>
    <t>- Average annual investment return of 5% per year</t>
  </si>
  <si>
    <t>- Average annual inflation of 2% per year</t>
  </si>
  <si>
    <t>- Life expectancy (i.e. earliest age at which it’s okay to run out of money) of 100</t>
  </si>
  <si>
    <t>This model is not a predictor of future performance or a guarantee of results. It is simply a tool to help you understand the impact of various assumptions on your retirement plan. We are not responsible for any actions taken as a result of this model or any changes made to the model.</t>
  </si>
  <si>
    <t>Blueprint Income, Inc. is a registered fixed annuity producer in New York, NY. Blueprint Income, Inc.'s licensed fixed annuity producers are licensed in all 50 states and The District of Columbia.</t>
  </si>
  <si>
    <t>You are strongly urged to consult with financial planning, tax, and legal advisors to determine if a fixed rate annuity, immediate annuity, deferred income annuity or qualified longevity annuity contract is suitable in your financial situation.</t>
  </si>
  <si>
    <t>Blueprint Income, Inc. does not advise clients on the purchase of non-fixed annuity products. The information published is not intended to be a recommendation to purchase a fixed rate annuity, immediate annuity, deferred income annuity or qualified longevity annuity contract.</t>
  </si>
  <si>
    <r>
      <t xml:space="preserve">If you have any questions about the model or would like any support using it, please reach out to us at </t>
    </r>
    <r>
      <rPr>
        <b/>
        <sz val="11"/>
        <color rgb="FF111152"/>
        <rFont val="Calibri"/>
        <family val="2"/>
        <scheme val="minor"/>
      </rPr>
      <t>(888) 867-7620</t>
    </r>
    <r>
      <rPr>
        <sz val="11"/>
        <color rgb="FF111152"/>
        <rFont val="Calibri"/>
        <family val="2"/>
        <scheme val="minor"/>
      </rPr>
      <t xml:space="preserve"> or </t>
    </r>
    <r>
      <rPr>
        <b/>
        <sz val="11"/>
        <color rgb="FF111152"/>
        <rFont val="Calibri"/>
        <family val="2"/>
        <scheme val="minor"/>
      </rPr>
      <t>support@blueprintincome.com</t>
    </r>
    <r>
      <rPr>
        <sz val="11"/>
        <color rgb="FF111152"/>
        <rFont val="Calibri"/>
        <family val="2"/>
        <scheme val="minor"/>
      </rPr>
      <t>.</t>
    </r>
  </si>
  <si>
    <t>Model Documentation</t>
  </si>
  <si>
    <t>After crunching the numbers, we recommend some changes to make your retirement more secure.</t>
  </si>
  <si>
    <t xml:space="preserve"> </t>
  </si>
  <si>
    <t>Or, spend your target amount by delaying your retirement and saving more between now and then. Try making changes to your inputs.</t>
  </si>
  <si>
    <t>Affordable Percentage:</t>
  </si>
  <si>
    <t>Reasonable Retirement Budget:</t>
  </si>
  <si>
    <t>Chart Data</t>
  </si>
  <si>
    <t>Goal</t>
  </si>
  <si>
    <t>* Guaranteed income sources are those that don't depend on the market or your lifespan, i.e. Social Security, pensions, and annuities.</t>
  </si>
  <si>
    <t>Guaranteed Income &gt;= 35%</t>
  </si>
  <si>
    <t>Guaranteed Income  &lt; 35%</t>
  </si>
  <si>
    <t>A significant portion of your retirement income is guaranteed, which is great!</t>
  </si>
  <si>
    <t>Your retirement would be more secure with additional guaranteed income that doesn't depend on the market or how long you live.</t>
  </si>
  <si>
    <t>Click here to get a quote for additional guaranteed income.</t>
  </si>
  <si>
    <t>Guaranteed Income:</t>
  </si>
  <si>
    <t>Percentage Guaranteed:</t>
  </si>
  <si>
    <t>Target Spending</t>
  </si>
  <si>
    <t>Asset Levels</t>
  </si>
  <si>
    <t>Recommended Spending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</si>
</sst>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0.0%"/>
    <numFmt numFmtId="166" formatCode="_(* #,##0_);_(* \(#,##0\);_(* &quot;-&quot;??_);_(@_)"/>
  </numFmts>
  <fonts count="24" x14ac:knownFonts="1">
    <font>
      <sz val="11"/>
      <color theme="1"/>
      <name val="Calibri"/>
      <family val="2"/>
      <scheme val="minor"/>
    </font>
    <font>
      <sz val="11"/>
      <color rgb="FF111152"/>
      <name val="Calibri"/>
      <family val="2"/>
      <scheme val="minor"/>
    </font>
    <font>
      <b/>
      <sz val="16"/>
      <color rgb="FF111152"/>
      <name val="Calibri"/>
      <family val="2"/>
      <scheme val="minor"/>
    </font>
    <font>
      <sz val="11"/>
      <color theme="7" tint="-0.499984740745262"/>
      <name val="Calibri"/>
      <family val="2"/>
      <scheme val="minor"/>
    </font>
    <font>
      <b/>
      <u/>
      <sz val="11"/>
      <color rgb="FF111152"/>
      <name val="Calibri"/>
      <family val="2"/>
      <scheme val="minor"/>
    </font>
    <font>
      <u/>
      <sz val="11"/>
      <color theme="10"/>
      <name val="Calibri"/>
      <family val="2"/>
      <scheme val="minor"/>
    </font>
    <font>
      <sz val="12"/>
      <color rgb="FF111152"/>
      <name val="Calibri"/>
      <family val="2"/>
      <scheme val="minor"/>
    </font>
    <font>
      <sz val="11"/>
      <color theme="1"/>
      <name val="Calibri"/>
      <family val="2"/>
      <scheme val="minor"/>
    </font>
    <font>
      <b/>
      <sz val="11"/>
      <color rgb="FF111152"/>
      <name val="Calibri"/>
      <family val="2"/>
      <scheme val="minor"/>
    </font>
    <font>
      <sz val="10"/>
      <color rgb="FF111152"/>
      <name val="Calibri"/>
      <family val="2"/>
      <scheme val="minor"/>
    </font>
    <font>
      <b/>
      <sz val="10"/>
      <color rgb="FF111152"/>
      <name val="Calibri"/>
      <family val="2"/>
      <scheme val="minor"/>
    </font>
    <font>
      <i/>
      <sz val="10"/>
      <color rgb="FF111152"/>
      <name val="Calibri"/>
      <family val="2"/>
      <scheme val="minor"/>
    </font>
    <font>
      <i/>
      <sz val="11"/>
      <color rgb="FF111152"/>
      <name val="Calibri"/>
      <family val="2"/>
      <scheme val="minor"/>
    </font>
    <font>
      <i/>
      <sz val="12"/>
      <color rgb="FF111152"/>
      <name val="Calibri"/>
      <family val="2"/>
      <scheme val="minor"/>
    </font>
    <font>
      <u/>
      <sz val="10"/>
      <color theme="10"/>
      <name val="Calibri"/>
      <family val="2"/>
      <scheme val="minor"/>
    </font>
    <font>
      <b/>
      <sz val="14"/>
      <color theme="9" tint="-0.249977111117893"/>
      <name val="Calibri"/>
      <family val="2"/>
      <scheme val="minor"/>
    </font>
    <font>
      <sz val="10"/>
      <color theme="9" tint="-0.499984740745262"/>
      <name val="Calibri"/>
      <family val="2"/>
      <scheme val="minor"/>
    </font>
    <font>
      <b/>
      <i/>
      <sz val="16"/>
      <color rgb="FF111152"/>
      <name val="Calibri"/>
      <family val="2"/>
      <scheme val="minor"/>
    </font>
    <font>
      <sz val="11"/>
      <color theme="9" tint="-0.499984740745262"/>
      <name val="Calibri"/>
      <family val="2"/>
      <scheme val="minor"/>
    </font>
    <font>
      <b/>
      <sz val="11"/>
      <color theme="9" tint="-0.499984740745262"/>
      <name val="Calibri"/>
      <family val="2"/>
      <scheme val="minor"/>
    </font>
    <font>
      <sz val="10"/>
      <color theme="1"/>
      <name val="Calibri"/>
      <family val="2"/>
      <scheme val="minor"/>
    </font>
    <font>
      <i/>
      <sz val="9"/>
      <color rgb="FF111152"/>
      <name val="Calibri"/>
      <family val="2"/>
      <scheme val="minor"/>
    </font>
    <font>
      <b/>
      <sz val="10"/>
      <color theme="1"/>
      <name val="Calibri"/>
      <family val="2"/>
      <scheme val="minor"/>
    </font>
    <font>
      <b/>
      <sz val="14"/>
      <color theme="5" tint="-0.249977111117893"/>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59">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164" fontId="3" fillId="2" borderId="0" xfId="0" applyNumberFormat="1" applyFont="1" applyFill="1" applyAlignment="1">
      <alignment horizontal="center"/>
    </xf>
    <xf numFmtId="0" fontId="3" fillId="0" borderId="0" xfId="0" applyFont="1"/>
    <xf numFmtId="0" fontId="4" fillId="0" borderId="0" xfId="0" applyFont="1"/>
    <xf numFmtId="0" fontId="5" fillId="0" borderId="0" xfId="1" applyAlignment="1">
      <alignment horizontal="left" indent="1"/>
    </xf>
    <xf numFmtId="0" fontId="6" fillId="0" borderId="0" xfId="0" applyFont="1"/>
    <xf numFmtId="10" fontId="3" fillId="2" borderId="0" xfId="3" applyNumberFormat="1" applyFont="1" applyFill="1" applyAlignment="1">
      <alignment horizontal="center"/>
    </xf>
    <xf numFmtId="0" fontId="3" fillId="2" borderId="0" xfId="0" applyNumberFormat="1" applyFont="1" applyFill="1" applyAlignment="1">
      <alignment horizontal="center"/>
    </xf>
    <xf numFmtId="0" fontId="8" fillId="0" borderId="0" xfId="0" applyFont="1"/>
    <xf numFmtId="0" fontId="8" fillId="0" borderId="0" xfId="0" applyFont="1" applyAlignment="1">
      <alignment wrapText="1"/>
    </xf>
    <xf numFmtId="0" fontId="9" fillId="0" borderId="0" xfId="0" applyFont="1"/>
    <xf numFmtId="0" fontId="10" fillId="0" borderId="0" xfId="0" applyFont="1"/>
    <xf numFmtId="0" fontId="9" fillId="0" borderId="0" xfId="0" applyFont="1" applyAlignment="1">
      <alignment horizontal="left" indent="1"/>
    </xf>
    <xf numFmtId="166" fontId="9" fillId="0" borderId="0" xfId="2" applyNumberFormat="1" applyFont="1"/>
    <xf numFmtId="43" fontId="9" fillId="0" borderId="0" xfId="2" applyFont="1"/>
    <xf numFmtId="165" fontId="9" fillId="0" borderId="0" xfId="3" applyNumberFormat="1" applyFont="1" applyAlignment="1">
      <alignment horizontal="center"/>
    </xf>
    <xf numFmtId="0" fontId="10" fillId="0" borderId="0" xfId="0" applyFont="1" applyBorder="1" applyAlignment="1">
      <alignment horizontal="centerContinuous"/>
    </xf>
    <xf numFmtId="0" fontId="9" fillId="0" borderId="0" xfId="0" applyFont="1" applyBorder="1" applyAlignment="1">
      <alignment horizontal="centerContinuous"/>
    </xf>
    <xf numFmtId="0" fontId="9" fillId="0" borderId="0" xfId="0" applyFont="1" applyAlignment="1">
      <alignment horizontal="center"/>
    </xf>
    <xf numFmtId="0" fontId="10" fillId="4"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Continuous"/>
    </xf>
    <xf numFmtId="0" fontId="9" fillId="0" borderId="0" xfId="0" applyFont="1" applyAlignment="1">
      <alignment horizontal="centerContinuous"/>
    </xf>
    <xf numFmtId="0" fontId="11" fillId="0" borderId="0" xfId="0" applyFont="1" applyAlignment="1">
      <alignment horizontal="center"/>
    </xf>
    <xf numFmtId="0" fontId="9" fillId="5" borderId="0" xfId="0" applyFont="1" applyFill="1" applyAlignment="1">
      <alignment horizontal="center"/>
    </xf>
    <xf numFmtId="0" fontId="12" fillId="0" borderId="0" xfId="0" applyFont="1"/>
    <xf numFmtId="0" fontId="13" fillId="0" borderId="0" xfId="0" applyFont="1"/>
    <xf numFmtId="0" fontId="10" fillId="0" borderId="0" xfId="0" applyFont="1" applyAlignment="1">
      <alignment horizontal="center"/>
    </xf>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quotePrefix="1" applyFont="1" applyAlignment="1">
      <alignment horizontal="left" wrapText="1" indent="2"/>
    </xf>
    <xf numFmtId="0" fontId="12" fillId="0" borderId="0" xfId="0" applyFont="1" applyAlignment="1">
      <alignment wrapText="1"/>
    </xf>
    <xf numFmtId="0" fontId="14" fillId="0" borderId="0" xfId="1" applyFont="1"/>
    <xf numFmtId="0" fontId="15" fillId="0" borderId="0" xfId="0" applyFont="1"/>
    <xf numFmtId="165" fontId="16" fillId="3" borderId="0" xfId="0" applyNumberFormat="1" applyFont="1" applyFill="1" applyAlignment="1">
      <alignment horizontal="center"/>
    </xf>
    <xf numFmtId="164" fontId="16" fillId="3" borderId="0" xfId="2" applyNumberFormat="1" applyFont="1" applyFill="1" applyAlignment="1">
      <alignment horizontal="center"/>
    </xf>
    <xf numFmtId="0" fontId="16" fillId="0" borderId="0" xfId="0" applyFont="1"/>
    <xf numFmtId="0" fontId="16" fillId="3" borderId="0" xfId="2" applyNumberFormat="1" applyFont="1" applyFill="1" applyAlignment="1">
      <alignment horizontal="center"/>
    </xf>
    <xf numFmtId="0" fontId="17" fillId="0" borderId="0" xfId="0" applyFont="1"/>
    <xf numFmtId="164" fontId="18" fillId="3" borderId="0" xfId="2" applyNumberFormat="1" applyFont="1" applyFill="1" applyAlignment="1">
      <alignment horizontal="center"/>
    </xf>
    <xf numFmtId="9" fontId="18" fillId="3" borderId="0" xfId="3" applyFont="1" applyFill="1" applyAlignment="1">
      <alignment horizontal="center"/>
    </xf>
    <xf numFmtId="164" fontId="19" fillId="3" borderId="0" xfId="2" applyNumberFormat="1" applyFont="1" applyFill="1" applyAlignment="1">
      <alignment horizontal="center"/>
    </xf>
    <xf numFmtId="0" fontId="20" fillId="0" borderId="0" xfId="0" applyFont="1"/>
    <xf numFmtId="166" fontId="20" fillId="0" borderId="0" xfId="2" applyNumberFormat="1" applyFont="1"/>
    <xf numFmtId="0" fontId="20" fillId="0" borderId="0" xfId="0" applyFont="1" applyAlignment="1">
      <alignment horizontal="center"/>
    </xf>
    <xf numFmtId="0" fontId="21" fillId="0" borderId="0" xfId="0" applyFont="1"/>
    <xf numFmtId="0" fontId="21" fillId="0" borderId="0" xfId="0" applyFont="1" applyAlignment="1">
      <alignment horizontal="left" indent="2"/>
    </xf>
    <xf numFmtId="9" fontId="19" fillId="3" borderId="0" xfId="3" applyFont="1" applyFill="1" applyAlignment="1">
      <alignment horizontal="center"/>
    </xf>
    <xf numFmtId="0" fontId="5" fillId="0" borderId="0" xfId="1"/>
    <xf numFmtId="0" fontId="22" fillId="0" borderId="0" xfId="0" applyFont="1" applyAlignment="1">
      <alignment horizontal="centerContinuous"/>
    </xf>
    <xf numFmtId="0" fontId="20" fillId="0" borderId="0" xfId="0" applyFont="1" applyAlignment="1">
      <alignment horizontal="centerContinuous"/>
    </xf>
    <xf numFmtId="0" fontId="23" fillId="0" borderId="0" xfId="0" applyFont="1"/>
    <xf numFmtId="0" fontId="3" fillId="0" borderId="0" xfId="0" applyNumberFormat="1" applyFont="1" applyFill="1" applyAlignment="1">
      <alignment horizontal="center"/>
    </xf>
    <xf numFmtId="0" fontId="3" fillId="2" borderId="0" xfId="0" applyFont="1" applyFill="1" applyAlignment="1">
      <alignment horizontal="center"/>
    </xf>
    <xf numFmtId="9" fontId="20" fillId="0" borderId="0" xfId="3" applyFont="1"/>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111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ChartData!$C$4</c:f>
              <c:strCache>
                <c:ptCount val="1"/>
                <c:pt idx="0">
                  <c:v>Guaranteed</c:v>
                </c:pt>
              </c:strCache>
            </c:strRef>
          </c:tx>
          <c:spPr>
            <a:solidFill>
              <a:schemeClr val="accent6">
                <a:lumMod val="50000"/>
              </a:schemeClr>
            </a:solidFill>
            <a:ln>
              <a:noFill/>
            </a:ln>
            <a:effectLst/>
          </c:spPr>
          <c:invertIfNegative val="0"/>
          <c:cat>
            <c:numRef>
              <c:f>ChartData!$B$5:$B$35</c:f>
              <c:numCache>
                <c:formatCode>General</c:formatCode>
                <c:ptCount val="31"/>
                <c:pt idx="0">
                  <c:v>65</c:v>
                </c:pt>
                <c:pt idx="1">
                  <c:v>66</c:v>
                </c:pt>
                <c:pt idx="2">
                  <c:v>67</c:v>
                </c:pt>
                <c:pt idx="3">
                  <c:v>68</c:v>
                </c:pt>
                <c:pt idx="4">
                  <c:v>69</c:v>
                </c:pt>
                <c:pt idx="5">
                  <c:v>70</c:v>
                </c:pt>
                <c:pt idx="6">
                  <c:v>71</c:v>
                </c:pt>
                <c:pt idx="7">
                  <c:v>72</c:v>
                </c:pt>
                <c:pt idx="8">
                  <c:v>73</c:v>
                </c:pt>
                <c:pt idx="9">
                  <c:v>74</c:v>
                </c:pt>
                <c:pt idx="10">
                  <c:v>75</c:v>
                </c:pt>
                <c:pt idx="11">
                  <c:v>76</c:v>
                </c:pt>
                <c:pt idx="12">
                  <c:v>77</c:v>
                </c:pt>
                <c:pt idx="13">
                  <c:v>78</c:v>
                </c:pt>
                <c:pt idx="14">
                  <c:v>79</c:v>
                </c:pt>
                <c:pt idx="15">
                  <c:v>80</c:v>
                </c:pt>
                <c:pt idx="16">
                  <c:v>81</c:v>
                </c:pt>
                <c:pt idx="17">
                  <c:v>82</c:v>
                </c:pt>
                <c:pt idx="18">
                  <c:v>83</c:v>
                </c:pt>
                <c:pt idx="19">
                  <c:v>84</c:v>
                </c:pt>
                <c:pt idx="20">
                  <c:v>85</c:v>
                </c:pt>
                <c:pt idx="21">
                  <c:v>86</c:v>
                </c:pt>
                <c:pt idx="22">
                  <c:v>87</c:v>
                </c:pt>
                <c:pt idx="23">
                  <c:v>88</c:v>
                </c:pt>
                <c:pt idx="24">
                  <c:v>89</c:v>
                </c:pt>
                <c:pt idx="25">
                  <c:v>90</c:v>
                </c:pt>
                <c:pt idx="26">
                  <c:v>91</c:v>
                </c:pt>
                <c:pt idx="27">
                  <c:v>92</c:v>
                </c:pt>
                <c:pt idx="28">
                  <c:v>93</c:v>
                </c:pt>
                <c:pt idx="29">
                  <c:v>94</c:v>
                </c:pt>
                <c:pt idx="30">
                  <c:v>95</c:v>
                </c:pt>
              </c:numCache>
            </c:numRef>
          </c:cat>
          <c:val>
            <c:numRef>
              <c:f>ChartData!$C$5:$C$35</c:f>
              <c:numCache>
                <c:formatCode>_(* #,##0_);_(* \(#,##0\);_(* "-"??_);_(@_)</c:formatCode>
                <c:ptCount val="31"/>
                <c:pt idx="0">
                  <c:v>0</c:v>
                </c:pt>
                <c:pt idx="1">
                  <c:v>0</c:v>
                </c:pt>
                <c:pt idx="2">
                  <c:v>0</c:v>
                </c:pt>
                <c:pt idx="3">
                  <c:v>0</c:v>
                </c:pt>
                <c:pt idx="4">
                  <c:v>0</c:v>
                </c:pt>
                <c:pt idx="5">
                  <c:v>53280.129830199869</c:v>
                </c:pt>
                <c:pt idx="6">
                  <c:v>54345.732426803865</c:v>
                </c:pt>
                <c:pt idx="7">
                  <c:v>55432.647075339941</c:v>
                </c:pt>
                <c:pt idx="8">
                  <c:v>56541.300016846733</c:v>
                </c:pt>
                <c:pt idx="9">
                  <c:v>57672.126017183669</c:v>
                </c:pt>
                <c:pt idx="10">
                  <c:v>58825.568537527346</c:v>
                </c:pt>
                <c:pt idx="11">
                  <c:v>60002.079908277898</c:v>
                </c:pt>
                <c:pt idx="12">
                  <c:v>61202.121506443444</c:v>
                </c:pt>
                <c:pt idx="13">
                  <c:v>62426.163936572324</c:v>
                </c:pt>
                <c:pt idx="14">
                  <c:v>63674.687215303762</c:v>
                </c:pt>
                <c:pt idx="15">
                  <c:v>64948.180959609839</c:v>
                </c:pt>
                <c:pt idx="16">
                  <c:v>66247.144578802021</c:v>
                </c:pt>
                <c:pt idx="17">
                  <c:v>67572.087470378072</c:v>
                </c:pt>
                <c:pt idx="18">
                  <c:v>68923.529219785647</c:v>
                </c:pt>
                <c:pt idx="19">
                  <c:v>70301.999804181352</c:v>
                </c:pt>
                <c:pt idx="20">
                  <c:v>71708.039800264974</c:v>
                </c:pt>
                <c:pt idx="21">
                  <c:v>73142.200596270268</c:v>
                </c:pt>
                <c:pt idx="22">
                  <c:v>74605.044608195691</c:v>
                </c:pt>
                <c:pt idx="23">
                  <c:v>76097.145500359606</c:v>
                </c:pt>
                <c:pt idx="24">
                  <c:v>77619.088410366778</c:v>
                </c:pt>
                <c:pt idx="25">
                  <c:v>79171.47017857412</c:v>
                </c:pt>
                <c:pt idx="26">
                  <c:v>80754.899582145605</c:v>
                </c:pt>
                <c:pt idx="27">
                  <c:v>82369.997573788511</c:v>
                </c:pt>
                <c:pt idx="28">
                  <c:v>84017.397525264285</c:v>
                </c:pt>
                <c:pt idx="29">
                  <c:v>85697.745475769581</c:v>
                </c:pt>
                <c:pt idx="30">
                  <c:v>87411.700385284959</c:v>
                </c:pt>
              </c:numCache>
            </c:numRef>
          </c:val>
          <c:extLst>
            <c:ext xmlns:c16="http://schemas.microsoft.com/office/drawing/2014/chart" uri="{C3380CC4-5D6E-409C-BE32-E72D297353CC}">
              <c16:uniqueId val="{00000000-4885-4F10-A5A4-0786F5CFB0F8}"/>
            </c:ext>
          </c:extLst>
        </c:ser>
        <c:ser>
          <c:idx val="1"/>
          <c:order val="1"/>
          <c:tx>
            <c:strRef>
              <c:f>ChartData!$D$4</c:f>
              <c:strCache>
                <c:ptCount val="1"/>
                <c:pt idx="0">
                  <c:v>Non-Guaranteed</c:v>
                </c:pt>
              </c:strCache>
            </c:strRef>
          </c:tx>
          <c:spPr>
            <a:solidFill>
              <a:schemeClr val="accent6">
                <a:lumMod val="60000"/>
                <a:lumOff val="40000"/>
              </a:schemeClr>
            </a:solidFill>
            <a:ln>
              <a:noFill/>
            </a:ln>
            <a:effectLst/>
          </c:spPr>
          <c:invertIfNegative val="0"/>
          <c:cat>
            <c:numRef>
              <c:f>ChartData!$B$5:$B$35</c:f>
              <c:numCache>
                <c:formatCode>General</c:formatCode>
                <c:ptCount val="31"/>
                <c:pt idx="0">
                  <c:v>65</c:v>
                </c:pt>
                <c:pt idx="1">
                  <c:v>66</c:v>
                </c:pt>
                <c:pt idx="2">
                  <c:v>67</c:v>
                </c:pt>
                <c:pt idx="3">
                  <c:v>68</c:v>
                </c:pt>
                <c:pt idx="4">
                  <c:v>69</c:v>
                </c:pt>
                <c:pt idx="5">
                  <c:v>70</c:v>
                </c:pt>
                <c:pt idx="6">
                  <c:v>71</c:v>
                </c:pt>
                <c:pt idx="7">
                  <c:v>72</c:v>
                </c:pt>
                <c:pt idx="8">
                  <c:v>73</c:v>
                </c:pt>
                <c:pt idx="9">
                  <c:v>74</c:v>
                </c:pt>
                <c:pt idx="10">
                  <c:v>75</c:v>
                </c:pt>
                <c:pt idx="11">
                  <c:v>76</c:v>
                </c:pt>
                <c:pt idx="12">
                  <c:v>77</c:v>
                </c:pt>
                <c:pt idx="13">
                  <c:v>78</c:v>
                </c:pt>
                <c:pt idx="14">
                  <c:v>79</c:v>
                </c:pt>
                <c:pt idx="15">
                  <c:v>80</c:v>
                </c:pt>
                <c:pt idx="16">
                  <c:v>81</c:v>
                </c:pt>
                <c:pt idx="17">
                  <c:v>82</c:v>
                </c:pt>
                <c:pt idx="18">
                  <c:v>83</c:v>
                </c:pt>
                <c:pt idx="19">
                  <c:v>84</c:v>
                </c:pt>
                <c:pt idx="20">
                  <c:v>85</c:v>
                </c:pt>
                <c:pt idx="21">
                  <c:v>86</c:v>
                </c:pt>
                <c:pt idx="22">
                  <c:v>87</c:v>
                </c:pt>
                <c:pt idx="23">
                  <c:v>88</c:v>
                </c:pt>
                <c:pt idx="24">
                  <c:v>89</c:v>
                </c:pt>
                <c:pt idx="25">
                  <c:v>90</c:v>
                </c:pt>
                <c:pt idx="26">
                  <c:v>91</c:v>
                </c:pt>
                <c:pt idx="27">
                  <c:v>92</c:v>
                </c:pt>
                <c:pt idx="28">
                  <c:v>93</c:v>
                </c:pt>
                <c:pt idx="29">
                  <c:v>94</c:v>
                </c:pt>
                <c:pt idx="30">
                  <c:v>95</c:v>
                </c:pt>
              </c:numCache>
            </c:numRef>
          </c:cat>
          <c:val>
            <c:numRef>
              <c:f>ChartData!$D$5:$D$35</c:f>
              <c:numCache>
                <c:formatCode>_(* #,##0_);_(* \(#,##0\);_(* "-"??_);_(@_)</c:formatCode>
                <c:ptCount val="31"/>
                <c:pt idx="0">
                  <c:v>88602.763281686101</c:v>
                </c:pt>
                <c:pt idx="1">
                  <c:v>90374.818547319868</c:v>
                </c:pt>
                <c:pt idx="2">
                  <c:v>92182.314918266246</c:v>
                </c:pt>
                <c:pt idx="3">
                  <c:v>94025.961216631578</c:v>
                </c:pt>
                <c:pt idx="4">
                  <c:v>95906.480440964238</c:v>
                </c:pt>
                <c:pt idx="5">
                  <c:v>53979.619825470552</c:v>
                </c:pt>
                <c:pt idx="6">
                  <c:v>55059.212221979964</c:v>
                </c:pt>
                <c:pt idx="7">
                  <c:v>56160.396466419566</c:v>
                </c:pt>
                <c:pt idx="8">
                  <c:v>57283.60439574792</c:v>
                </c:pt>
                <c:pt idx="9">
                  <c:v>58429.276483662907</c:v>
                </c:pt>
                <c:pt idx="10">
                  <c:v>59597.862013336169</c:v>
                </c:pt>
                <c:pt idx="11">
                  <c:v>60789.81925360288</c:v>
                </c:pt>
                <c:pt idx="12">
                  <c:v>62005.615638674906</c:v>
                </c:pt>
                <c:pt idx="13">
                  <c:v>63245.727951448454</c:v>
                </c:pt>
                <c:pt idx="14">
                  <c:v>64510.642510477395</c:v>
                </c:pt>
                <c:pt idx="15">
                  <c:v>65800.855360686954</c:v>
                </c:pt>
                <c:pt idx="16">
                  <c:v>67116.872467900655</c:v>
                </c:pt>
                <c:pt idx="17">
                  <c:v>68459.20991725869</c:v>
                </c:pt>
                <c:pt idx="18">
                  <c:v>69828.394115603878</c:v>
                </c:pt>
                <c:pt idx="19">
                  <c:v>71224.961997915962</c:v>
                </c:pt>
                <c:pt idx="20">
                  <c:v>72649.461237874246</c:v>
                </c:pt>
                <c:pt idx="21">
                  <c:v>74102.450462631736</c:v>
                </c:pt>
                <c:pt idx="22">
                  <c:v>75584.499471884381</c:v>
                </c:pt>
                <c:pt idx="23">
                  <c:v>77096.189461322108</c:v>
                </c:pt>
                <c:pt idx="24">
                  <c:v>78638.113250548515</c:v>
                </c:pt>
                <c:pt idx="25">
                  <c:v>80210.875515559484</c:v>
                </c:pt>
                <c:pt idx="26">
                  <c:v>81815.093025870694</c:v>
                </c:pt>
                <c:pt idx="27">
                  <c:v>83451.39488638808</c:v>
                </c:pt>
                <c:pt idx="28">
                  <c:v>85120.422784115814</c:v>
                </c:pt>
                <c:pt idx="29">
                  <c:v>86822.83123979815</c:v>
                </c:pt>
                <c:pt idx="30">
                  <c:v>88559.28786459408</c:v>
                </c:pt>
              </c:numCache>
            </c:numRef>
          </c:val>
          <c:extLst>
            <c:ext xmlns:c16="http://schemas.microsoft.com/office/drawing/2014/chart" uri="{C3380CC4-5D6E-409C-BE32-E72D297353CC}">
              <c16:uniqueId val="{00000001-4885-4F10-A5A4-0786F5CFB0F8}"/>
            </c:ext>
          </c:extLst>
        </c:ser>
        <c:dLbls>
          <c:showLegendKey val="0"/>
          <c:showVal val="0"/>
          <c:showCatName val="0"/>
          <c:showSerName val="0"/>
          <c:showPercent val="0"/>
          <c:showBubbleSize val="0"/>
        </c:dLbls>
        <c:gapWidth val="150"/>
        <c:overlap val="100"/>
        <c:axId val="492590520"/>
        <c:axId val="492585272"/>
      </c:barChart>
      <c:lineChart>
        <c:grouping val="standard"/>
        <c:varyColors val="0"/>
        <c:ser>
          <c:idx val="3"/>
          <c:order val="2"/>
          <c:tx>
            <c:strRef>
              <c:f>ChartData!$E$4</c:f>
              <c:strCache>
                <c:ptCount val="1"/>
                <c:pt idx="0">
                  <c:v>Goal</c:v>
                </c:pt>
              </c:strCache>
            </c:strRef>
          </c:tx>
          <c:spPr>
            <a:ln w="28575" cap="rnd">
              <a:solidFill>
                <a:srgbClr val="0070C0"/>
              </a:solidFill>
              <a:prstDash val="dash"/>
              <a:round/>
            </a:ln>
            <a:effectLst/>
          </c:spPr>
          <c:marker>
            <c:symbol val="none"/>
          </c:marker>
          <c:val>
            <c:numRef>
              <c:f>ChartData!$E$5:$E$35</c:f>
              <c:numCache>
                <c:formatCode>_(* #,##0_);_(* \(#,##0\);_(* "-"??_);_(@_)</c:formatCode>
                <c:ptCount val="31"/>
                <c:pt idx="0">
                  <c:v>107669.46706593034</c:v>
                </c:pt>
                <c:pt idx="1">
                  <c:v>109822.85640724897</c:v>
                </c:pt>
                <c:pt idx="2">
                  <c:v>112019.31353539396</c:v>
                </c:pt>
                <c:pt idx="3">
                  <c:v>114259.69980610182</c:v>
                </c:pt>
                <c:pt idx="4">
                  <c:v>116544.89380222384</c:v>
                </c:pt>
                <c:pt idx="5">
                  <c:v>118875.79167826835</c:v>
                </c:pt>
                <c:pt idx="6">
                  <c:v>121253.3075118337</c:v>
                </c:pt>
                <c:pt idx="7">
                  <c:v>123678.37366207037</c:v>
                </c:pt>
                <c:pt idx="8">
                  <c:v>126151.94113531176</c:v>
                </c:pt>
                <c:pt idx="9">
                  <c:v>128674.979958018</c:v>
                </c:pt>
                <c:pt idx="10">
                  <c:v>131248.47955717836</c:v>
                </c:pt>
                <c:pt idx="11">
                  <c:v>133873.44914832193</c:v>
                </c:pt>
                <c:pt idx="12">
                  <c:v>136550.91813128834</c:v>
                </c:pt>
                <c:pt idx="13">
                  <c:v>139281.93649391417</c:v>
                </c:pt>
                <c:pt idx="14">
                  <c:v>142067.57522379243</c:v>
                </c:pt>
                <c:pt idx="15">
                  <c:v>144908.92672826827</c:v>
                </c:pt>
                <c:pt idx="16">
                  <c:v>147807.10526283362</c:v>
                </c:pt>
                <c:pt idx="17">
                  <c:v>150763.24736809032</c:v>
                </c:pt>
                <c:pt idx="18">
                  <c:v>153778.51231545213</c:v>
                </c:pt>
                <c:pt idx="19">
                  <c:v>156854.08256176117</c:v>
                </c:pt>
                <c:pt idx="20">
                  <c:v>159991.16421299637</c:v>
                </c:pt>
                <c:pt idx="21">
                  <c:v>163190.98749725628</c:v>
                </c:pt>
                <c:pt idx="22">
                  <c:v>166454.80724720145</c:v>
                </c:pt>
                <c:pt idx="23">
                  <c:v>169783.9033921455</c:v>
                </c:pt>
                <c:pt idx="24">
                  <c:v>173179.58145998835</c:v>
                </c:pt>
                <c:pt idx="25">
                  <c:v>176643.17308918815</c:v>
                </c:pt>
                <c:pt idx="26">
                  <c:v>180176.03655097191</c:v>
                </c:pt>
                <c:pt idx="27">
                  <c:v>183779.55728199132</c:v>
                </c:pt>
                <c:pt idx="28">
                  <c:v>187455.14842763115</c:v>
                </c:pt>
                <c:pt idx="29">
                  <c:v>191204.2513961838</c:v>
                </c:pt>
                <c:pt idx="30">
                  <c:v>195028.33642410746</c:v>
                </c:pt>
              </c:numCache>
            </c:numRef>
          </c:val>
          <c:smooth val="0"/>
          <c:extLst>
            <c:ext xmlns:c16="http://schemas.microsoft.com/office/drawing/2014/chart" uri="{C3380CC4-5D6E-409C-BE32-E72D297353CC}">
              <c16:uniqueId val="{00000003-4885-4F10-A5A4-0786F5CFB0F8}"/>
            </c:ext>
          </c:extLst>
        </c:ser>
        <c:dLbls>
          <c:showLegendKey val="0"/>
          <c:showVal val="0"/>
          <c:showCatName val="0"/>
          <c:showSerName val="0"/>
          <c:showPercent val="0"/>
          <c:showBubbleSize val="0"/>
        </c:dLbls>
        <c:marker val="1"/>
        <c:smooth val="0"/>
        <c:axId val="492590520"/>
        <c:axId val="492585272"/>
      </c:lineChart>
      <c:catAx>
        <c:axId val="492590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85272"/>
        <c:crosses val="autoZero"/>
        <c:auto val="1"/>
        <c:lblAlgn val="ctr"/>
        <c:lblOffset val="100"/>
        <c:noMultiLvlLbl val="0"/>
      </c:catAx>
      <c:valAx>
        <c:axId val="4925852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90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6">
                  <a:lumMod val="75000"/>
                </a:schemeClr>
              </a:solidFill>
              <a:ln w="19050">
                <a:solidFill>
                  <a:schemeClr val="lt1"/>
                </a:solidFill>
              </a:ln>
              <a:effectLst/>
            </c:spPr>
            <c:extLst>
              <c:ext xmlns:c16="http://schemas.microsoft.com/office/drawing/2014/chart" uri="{C3380CC4-5D6E-409C-BE32-E72D297353CC}">
                <c16:uniqueId val="{00000002-B7A9-4D7E-B6D7-1411DE1E66D8}"/>
              </c:ext>
            </c:extLst>
          </c:dPt>
          <c:dPt>
            <c:idx val="1"/>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3-B7A9-4D7E-B6D7-1411DE1E66D8}"/>
              </c:ext>
            </c:extLst>
          </c:dPt>
          <c:dPt>
            <c:idx val="2"/>
            <c:bubble3D val="0"/>
            <c:spPr>
              <a:solidFill>
                <a:schemeClr val="bg2">
                  <a:lumMod val="90000"/>
                </a:schemeClr>
              </a:solidFill>
              <a:ln w="19050">
                <a:solidFill>
                  <a:schemeClr val="lt1"/>
                </a:solidFill>
              </a:ln>
              <a:effectLst/>
            </c:spPr>
            <c:extLst>
              <c:ext xmlns:c16="http://schemas.microsoft.com/office/drawing/2014/chart" uri="{C3380CC4-5D6E-409C-BE32-E72D297353CC}">
                <c16:uniqueId val="{00000004-B7A9-4D7E-B6D7-1411DE1E66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(ChartData!$C$4:$D$4,ChartData!$F$4)</c:f>
              <c:strCache>
                <c:ptCount val="3"/>
                <c:pt idx="0">
                  <c:v>Guaranteed</c:v>
                </c:pt>
                <c:pt idx="1">
                  <c:v>Non-Guaranteed</c:v>
                </c:pt>
                <c:pt idx="2">
                  <c:v>Unfunded</c:v>
                </c:pt>
              </c:strCache>
            </c:strRef>
          </c:cat>
          <c:val>
            <c:numRef>
              <c:f>(ChartData!$C$3:$D$3,ChartData!$F$3)</c:f>
              <c:numCache>
                <c:formatCode>0%</c:formatCode>
                <c:ptCount val="3"/>
                <c:pt idx="0">
                  <c:v>0.3548486510186396</c:v>
                </c:pt>
                <c:pt idx="1">
                  <c:v>0.53090438554556296</c:v>
                </c:pt>
                <c:pt idx="2">
                  <c:v>0.11424696343579743</c:v>
                </c:pt>
              </c:numCache>
            </c:numRef>
          </c:val>
          <c:extLst>
            <c:ext xmlns:c16="http://schemas.microsoft.com/office/drawing/2014/chart" uri="{C3380CC4-5D6E-409C-BE32-E72D297353CC}">
              <c16:uniqueId val="{00000000-B7A9-4D7E-B6D7-1411DE1E66D8}"/>
            </c:ext>
          </c:extLst>
        </c:ser>
        <c:dLbls>
          <c:showLegendKey val="0"/>
          <c:showVal val="1"/>
          <c:showCatName val="0"/>
          <c:showSerName val="0"/>
          <c:showPercent val="0"/>
          <c:showBubbleSize val="0"/>
          <c:showLeaderLines val="1"/>
        </c:dLbls>
        <c:firstSliceAng val="0"/>
        <c:holeSize val="65"/>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ChartData!$H$4</c:f>
              <c:strCache>
                <c:ptCount val="1"/>
                <c:pt idx="0">
                  <c:v>Recommended Spending</c:v>
                </c:pt>
              </c:strCache>
            </c:strRef>
          </c:tx>
          <c:spPr>
            <a:ln w="28575" cap="rnd">
              <a:solidFill>
                <a:schemeClr val="accent2">
                  <a:lumMod val="75000"/>
                </a:schemeClr>
              </a:solidFill>
              <a:round/>
            </a:ln>
            <a:effectLst/>
          </c:spPr>
          <c:marker>
            <c:symbol val="none"/>
          </c:marker>
          <c:cat>
            <c:numRef>
              <c:f>ChartData!$B$5:$B$35</c:f>
              <c:numCache>
                <c:formatCode>General</c:formatCode>
                <c:ptCount val="31"/>
                <c:pt idx="0">
                  <c:v>65</c:v>
                </c:pt>
                <c:pt idx="1">
                  <c:v>66</c:v>
                </c:pt>
                <c:pt idx="2">
                  <c:v>67</c:v>
                </c:pt>
                <c:pt idx="3">
                  <c:v>68</c:v>
                </c:pt>
                <c:pt idx="4">
                  <c:v>69</c:v>
                </c:pt>
                <c:pt idx="5">
                  <c:v>70</c:v>
                </c:pt>
                <c:pt idx="6">
                  <c:v>71</c:v>
                </c:pt>
                <c:pt idx="7">
                  <c:v>72</c:v>
                </c:pt>
                <c:pt idx="8">
                  <c:v>73</c:v>
                </c:pt>
                <c:pt idx="9">
                  <c:v>74</c:v>
                </c:pt>
                <c:pt idx="10">
                  <c:v>75</c:v>
                </c:pt>
                <c:pt idx="11">
                  <c:v>76</c:v>
                </c:pt>
                <c:pt idx="12">
                  <c:v>77</c:v>
                </c:pt>
                <c:pt idx="13">
                  <c:v>78</c:v>
                </c:pt>
                <c:pt idx="14">
                  <c:v>79</c:v>
                </c:pt>
                <c:pt idx="15">
                  <c:v>80</c:v>
                </c:pt>
                <c:pt idx="16">
                  <c:v>81</c:v>
                </c:pt>
                <c:pt idx="17">
                  <c:v>82</c:v>
                </c:pt>
                <c:pt idx="18">
                  <c:v>83</c:v>
                </c:pt>
                <c:pt idx="19">
                  <c:v>84</c:v>
                </c:pt>
                <c:pt idx="20">
                  <c:v>85</c:v>
                </c:pt>
                <c:pt idx="21">
                  <c:v>86</c:v>
                </c:pt>
                <c:pt idx="22">
                  <c:v>87</c:v>
                </c:pt>
                <c:pt idx="23">
                  <c:v>88</c:v>
                </c:pt>
                <c:pt idx="24">
                  <c:v>89</c:v>
                </c:pt>
                <c:pt idx="25">
                  <c:v>90</c:v>
                </c:pt>
                <c:pt idx="26">
                  <c:v>91</c:v>
                </c:pt>
                <c:pt idx="27">
                  <c:v>92</c:v>
                </c:pt>
                <c:pt idx="28">
                  <c:v>93</c:v>
                </c:pt>
                <c:pt idx="29">
                  <c:v>94</c:v>
                </c:pt>
                <c:pt idx="30">
                  <c:v>95</c:v>
                </c:pt>
              </c:numCache>
            </c:numRef>
          </c:cat>
          <c:val>
            <c:numRef>
              <c:f>ChartData!$H$5:$H$35</c:f>
              <c:numCache>
                <c:formatCode>_(* #,##0_);_(* \(#,##0\);_(* "-"??_);_(@_)</c:formatCode>
                <c:ptCount val="31"/>
                <c:pt idx="0">
                  <c:v>1267803.8843447575</c:v>
                </c:pt>
                <c:pt idx="1">
                  <c:v>1236300.5190873095</c:v>
                </c:pt>
                <c:pt idx="2">
                  <c:v>1201324.1143774956</c:v>
                </c:pt>
                <c:pt idx="3">
                  <c:v>1162663.0608189073</c:v>
                </c:pt>
                <c:pt idx="4">
                  <c:v>1120094.4093968403</c:v>
                </c:pt>
                <c:pt idx="5">
                  <c:v>1119420.5290499383</c:v>
                </c:pt>
                <c:pt idx="6">
                  <c:v>1117579.3826693564</c:v>
                </c:pt>
                <c:pt idx="7">
                  <c:v>1114489.9355130836</c:v>
                </c:pt>
                <c:pt idx="8">
                  <c:v>1110066.6476732024</c:v>
                </c:pt>
                <c:pt idx="9">
                  <c:v>1104219.2397490165</c:v>
                </c:pt>
                <c:pt idx="10">
                  <c:v>1096852.4466224643</c:v>
                </c:pt>
                <c:pt idx="11">
                  <c:v>1087865.7587373045</c:v>
                </c:pt>
                <c:pt idx="12">
                  <c:v>1077153.1502535611</c:v>
                </c:pt>
                <c:pt idx="13">
                  <c:v>1064602.7934172184</c:v>
                </c:pt>
                <c:pt idx="14">
                  <c:v>1050096.7584520779</c:v>
                </c:pt>
                <c:pt idx="15">
                  <c:v>1033510.6982459604</c:v>
                </c:pt>
                <c:pt idx="16">
                  <c:v>1014713.5170669628</c:v>
                </c:pt>
                <c:pt idx="17">
                  <c:v>993567.02250718931</c:v>
                </c:pt>
                <c:pt idx="18">
                  <c:v>969925.55981116474</c:v>
                </c:pt>
                <c:pt idx="19">
                  <c:v>943635.62770391116</c:v>
                </c:pt>
                <c:pt idx="20">
                  <c:v>914535.47478933877</c:v>
                </c:pt>
                <c:pt idx="21">
                  <c:v>882454.67554304237</c:v>
                </c:pt>
                <c:pt idx="22">
                  <c:v>847213.68487471598</c:v>
                </c:pt>
                <c:pt idx="23">
                  <c:v>808623.37018406356</c:v>
                </c:pt>
                <c:pt idx="24">
                  <c:v>766484.51978019078</c:v>
                </c:pt>
                <c:pt idx="25">
                  <c:v>720587.32647786289</c:v>
                </c:pt>
                <c:pt idx="26">
                  <c:v>670710.84512459172</c:v>
                </c:pt>
                <c:pt idx="27">
                  <c:v>616622.42275011376</c:v>
                </c:pt>
                <c:pt idx="28">
                  <c:v>558077.09996429784</c:v>
                </c:pt>
                <c:pt idx="29">
                  <c:v>494816.98216072464</c:v>
                </c:pt>
                <c:pt idx="30">
                  <c:v>426570.57901093707</c:v>
                </c:pt>
              </c:numCache>
            </c:numRef>
          </c:val>
          <c:smooth val="0"/>
          <c:extLst>
            <c:ext xmlns:c16="http://schemas.microsoft.com/office/drawing/2014/chart" uri="{C3380CC4-5D6E-409C-BE32-E72D297353CC}">
              <c16:uniqueId val="{00000000-AA95-4F74-8D1A-25E6DA382A61}"/>
            </c:ext>
          </c:extLst>
        </c:ser>
        <c:ser>
          <c:idx val="1"/>
          <c:order val="1"/>
          <c:tx>
            <c:strRef>
              <c:f>ChartData!$I$4</c:f>
              <c:strCache>
                <c:ptCount val="1"/>
                <c:pt idx="0">
                  <c:v>Target Spending</c:v>
                </c:pt>
              </c:strCache>
            </c:strRef>
          </c:tx>
          <c:spPr>
            <a:ln w="28575" cap="rnd">
              <a:solidFill>
                <a:schemeClr val="accent2">
                  <a:lumMod val="60000"/>
                  <a:lumOff val="40000"/>
                </a:schemeClr>
              </a:solidFill>
              <a:prstDash val="dash"/>
              <a:round/>
            </a:ln>
            <a:effectLst/>
          </c:spPr>
          <c:marker>
            <c:symbol val="none"/>
          </c:marker>
          <c:cat>
            <c:numRef>
              <c:f>ChartData!$B$5:$B$35</c:f>
              <c:numCache>
                <c:formatCode>General</c:formatCode>
                <c:ptCount val="31"/>
                <c:pt idx="0">
                  <c:v>65</c:v>
                </c:pt>
                <c:pt idx="1">
                  <c:v>66</c:v>
                </c:pt>
                <c:pt idx="2">
                  <c:v>67</c:v>
                </c:pt>
                <c:pt idx="3">
                  <c:v>68</c:v>
                </c:pt>
                <c:pt idx="4">
                  <c:v>69</c:v>
                </c:pt>
                <c:pt idx="5">
                  <c:v>70</c:v>
                </c:pt>
                <c:pt idx="6">
                  <c:v>71</c:v>
                </c:pt>
                <c:pt idx="7">
                  <c:v>72</c:v>
                </c:pt>
                <c:pt idx="8">
                  <c:v>73</c:v>
                </c:pt>
                <c:pt idx="9">
                  <c:v>74</c:v>
                </c:pt>
                <c:pt idx="10">
                  <c:v>75</c:v>
                </c:pt>
                <c:pt idx="11">
                  <c:v>76</c:v>
                </c:pt>
                <c:pt idx="12">
                  <c:v>77</c:v>
                </c:pt>
                <c:pt idx="13">
                  <c:v>78</c:v>
                </c:pt>
                <c:pt idx="14">
                  <c:v>79</c:v>
                </c:pt>
                <c:pt idx="15">
                  <c:v>80</c:v>
                </c:pt>
                <c:pt idx="16">
                  <c:v>81</c:v>
                </c:pt>
                <c:pt idx="17">
                  <c:v>82</c:v>
                </c:pt>
                <c:pt idx="18">
                  <c:v>83</c:v>
                </c:pt>
                <c:pt idx="19">
                  <c:v>84</c:v>
                </c:pt>
                <c:pt idx="20">
                  <c:v>85</c:v>
                </c:pt>
                <c:pt idx="21">
                  <c:v>86</c:v>
                </c:pt>
                <c:pt idx="22">
                  <c:v>87</c:v>
                </c:pt>
                <c:pt idx="23">
                  <c:v>88</c:v>
                </c:pt>
                <c:pt idx="24">
                  <c:v>89</c:v>
                </c:pt>
                <c:pt idx="25">
                  <c:v>90</c:v>
                </c:pt>
                <c:pt idx="26">
                  <c:v>91</c:v>
                </c:pt>
                <c:pt idx="27">
                  <c:v>92</c:v>
                </c:pt>
                <c:pt idx="28">
                  <c:v>93</c:v>
                </c:pt>
                <c:pt idx="29">
                  <c:v>94</c:v>
                </c:pt>
                <c:pt idx="30">
                  <c:v>95</c:v>
                </c:pt>
              </c:numCache>
            </c:numRef>
          </c:cat>
          <c:val>
            <c:numRef>
              <c:f>ChartData!$I$5:$I$35</c:f>
              <c:numCache>
                <c:formatCode>_(* #,##0_);_(* \(#,##0\);_(* "-"??_);_(@_)</c:formatCode>
                <c:ptCount val="31"/>
                <c:pt idx="0">
                  <c:v>1247783.8453713008</c:v>
                </c:pt>
                <c:pt idx="1">
                  <c:v>1194859.0384122545</c:v>
                </c:pt>
                <c:pt idx="2">
                  <c:v>1136981.7111207037</c:v>
                </c:pt>
                <c:pt idx="3">
                  <c:v>1073858.111880332</c:v>
                </c:pt>
                <c:pt idx="4">
                  <c:v>1005178.8789820136</c:v>
                </c:pt>
                <c:pt idx="5">
                  <c:v>986562.37799064233</c:v>
                </c:pt>
                <c:pt idx="6">
                  <c:v>965637.54305089312</c:v>
                </c:pt>
                <c:pt idx="7">
                  <c:v>942261.40728737076</c:v>
                </c:pt>
                <c:pt idx="8">
                  <c:v>916283.30447735102</c:v>
                </c:pt>
                <c:pt idx="9">
                  <c:v>887544.47306334251</c:v>
                </c:pt>
                <c:pt idx="10">
                  <c:v>855877.6401458761</c:v>
                </c:pt>
                <c:pt idx="11">
                  <c:v>821106.58445112361</c:v>
                </c:pt>
                <c:pt idx="12">
                  <c:v>783045.6772175926</c:v>
                </c:pt>
                <c:pt idx="13">
                  <c:v>741499.39989326335</c:v>
                </c:pt>
                <c:pt idx="14">
                  <c:v>696261.83747901337</c:v>
                </c:pt>
                <c:pt idx="15">
                  <c:v>647116.14629587263</c:v>
                </c:pt>
                <c:pt idx="16">
                  <c:v>593833.99489243305</c:v>
                </c:pt>
                <c:pt idx="17">
                  <c:v>536174.97674445692</c:v>
                </c:pt>
                <c:pt idx="18">
                  <c:v>473885.9933312299</c:v>
                </c:pt>
                <c:pt idx="19">
                  <c:v>406700.60610233259</c:v>
                </c:pt>
                <c:pt idx="20">
                  <c:v>334338.35577408125</c:v>
                </c:pt>
                <c:pt idx="21">
                  <c:v>256504.04731674999</c:v>
                </c:pt>
                <c:pt idx="22">
                  <c:v>172886.99891163144</c:v>
                </c:pt>
                <c:pt idx="23">
                  <c:v>83160.253070837818</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AA95-4F74-8D1A-25E6DA382A61}"/>
            </c:ext>
          </c:extLst>
        </c:ser>
        <c:dLbls>
          <c:showLegendKey val="0"/>
          <c:showVal val="0"/>
          <c:showCatName val="0"/>
          <c:showSerName val="0"/>
          <c:showPercent val="0"/>
          <c:showBubbleSize val="0"/>
        </c:dLbls>
        <c:smooth val="0"/>
        <c:axId val="492590520"/>
        <c:axId val="492585272"/>
      </c:lineChart>
      <c:catAx>
        <c:axId val="492590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85272"/>
        <c:crosses val="autoZero"/>
        <c:auto val="1"/>
        <c:lblAlgn val="ctr"/>
        <c:lblOffset val="100"/>
        <c:noMultiLvlLbl val="0"/>
      </c:catAx>
      <c:valAx>
        <c:axId val="4925852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590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476250</xdr:colOff>
      <xdr:row>3</xdr:row>
      <xdr:rowOff>87630</xdr:rowOff>
    </xdr:to>
    <xdr:pic>
      <xdr:nvPicPr>
        <xdr:cNvPr id="3" name="Picture 2">
          <a:extLst>
            <a:ext uri="{FF2B5EF4-FFF2-40B4-BE49-F238E27FC236}">
              <a16:creationId xmlns:a16="http://schemas.microsoft.com/office/drawing/2014/main" id="{10D9695C-0551-4C4E-A22D-94CC283068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209550"/>
          <a:ext cx="1219200" cy="449580"/>
        </a:xfrm>
        <a:prstGeom prst="rect">
          <a:avLst/>
        </a:prstGeom>
      </xdr:spPr>
    </xdr:pic>
    <xdr:clientData/>
  </xdr:twoCellAnchor>
  <xdr:twoCellAnchor>
    <xdr:from>
      <xdr:col>0</xdr:col>
      <xdr:colOff>342898</xdr:colOff>
      <xdr:row>59</xdr:row>
      <xdr:rowOff>4762</xdr:rowOff>
    </xdr:from>
    <xdr:to>
      <xdr:col>11</xdr:col>
      <xdr:colOff>200025</xdr:colOff>
      <xdr:row>76</xdr:row>
      <xdr:rowOff>104775</xdr:rowOff>
    </xdr:to>
    <xdr:graphicFrame macro="">
      <xdr:nvGraphicFramePr>
        <xdr:cNvPr id="2" name="Chart 1">
          <a:extLst>
            <a:ext uri="{FF2B5EF4-FFF2-40B4-BE49-F238E27FC236}">
              <a16:creationId xmlns:a16="http://schemas.microsoft.com/office/drawing/2014/main" id="{C2B6716B-D90A-42C7-8B3F-1DDCE50BD2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619126</xdr:colOff>
      <xdr:row>86</xdr:row>
      <xdr:rowOff>90486</xdr:rowOff>
    </xdr:from>
    <xdr:to>
      <xdr:col>8</xdr:col>
      <xdr:colOff>9525</xdr:colOff>
      <xdr:row>101</xdr:row>
      <xdr:rowOff>171449</xdr:rowOff>
    </xdr:to>
    <xdr:graphicFrame macro="">
      <xdr:nvGraphicFramePr>
        <xdr:cNvPr id="4" name="Chart 3">
          <a:extLst>
            <a:ext uri="{FF2B5EF4-FFF2-40B4-BE49-F238E27FC236}">
              <a16:creationId xmlns:a16="http://schemas.microsoft.com/office/drawing/2014/main" id="{5DADCF1C-0673-4B11-8F37-1B7918FE0E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266700</xdr:colOff>
      <xdr:row>107</xdr:row>
      <xdr:rowOff>66675</xdr:rowOff>
    </xdr:from>
    <xdr:to>
      <xdr:col>11</xdr:col>
      <xdr:colOff>123827</xdr:colOff>
      <xdr:row>124</xdr:row>
      <xdr:rowOff>166688</xdr:rowOff>
    </xdr:to>
    <xdr:graphicFrame macro="">
      <xdr:nvGraphicFramePr>
        <xdr:cNvPr id="5" name="Chart 4">
          <a:extLst>
            <a:ext uri="{FF2B5EF4-FFF2-40B4-BE49-F238E27FC236}">
              <a16:creationId xmlns:a16="http://schemas.microsoft.com/office/drawing/2014/main" id="{2CE6D93D-7593-4255-A49A-36984E5BD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nuities.blueprintincome.com/tools/online-annuity-quotes" TargetMode="External"/><Relationship Id="rId1" Type="http://schemas.openxmlformats.org/officeDocument/2006/relationships/hyperlink" Target="https://www.ssa.gov/oact/quickcalc/"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510E1-C407-4E2A-BADB-92945E3070A2}">
  <sheetPr>
    <tabColor theme="8" tint="-0.249977111117893"/>
    <pageSetUpPr fitToPage="1"/>
  </sheetPr>
  <dimension ref="B5:L106"/>
  <sheetViews>
    <sheetView showGridLines="0" tabSelected="1" zoomScaleNormal="100" workbookViewId="0"/>
  </sheetViews>
  <sheetFormatPr defaultColWidth="9.1796875" defaultRowHeight="14.5" x14ac:dyDescent="0.35"/>
  <cols>
    <col min="1" max="1" width="5.1796875" style="1" customWidth="1"/>
    <col min="2" max="13" width="11.54296875" style="1" customWidth="1"/>
    <col min="14" max="16384" width="9.1796875" style="1"/>
  </cols>
  <sheetData>
    <row r="5" spans="2:5" ht="21" x14ac:dyDescent="0.5">
      <c r="B5" s="2" t="s">
        <v>12</v>
      </c>
    </row>
    <row r="6" spans="2:5" ht="15.5" x14ac:dyDescent="0.35">
      <c r="B6" s="8" t="s">
        <v>0</v>
      </c>
    </row>
    <row r="7" spans="2:5" ht="15.5" x14ac:dyDescent="0.35">
      <c r="B7" s="8" t="s">
        <v>1</v>
      </c>
    </row>
    <row r="8" spans="2:5" x14ac:dyDescent="0.35">
      <c r="B8" s="36" t="s">
        <v>104</v>
      </c>
    </row>
    <row r="9" spans="2:5" ht="15.5" x14ac:dyDescent="0.35">
      <c r="B9" s="29" t="s">
        <v>83</v>
      </c>
    </row>
    <row r="11" spans="2:5" x14ac:dyDescent="0.35">
      <c r="B11" s="6" t="s">
        <v>13</v>
      </c>
    </row>
    <row r="12" spans="2:5" x14ac:dyDescent="0.35">
      <c r="B12" s="1" t="s">
        <v>2</v>
      </c>
      <c r="E12" s="3">
        <v>50</v>
      </c>
    </row>
    <row r="13" spans="2:5" x14ac:dyDescent="0.35">
      <c r="B13" s="1" t="s">
        <v>3</v>
      </c>
      <c r="E13" s="3" t="s">
        <v>4</v>
      </c>
    </row>
    <row r="14" spans="2:5" x14ac:dyDescent="0.35">
      <c r="B14" s="1" t="s">
        <v>6</v>
      </c>
      <c r="E14" s="4">
        <v>85000</v>
      </c>
    </row>
    <row r="15" spans="2:5" x14ac:dyDescent="0.35">
      <c r="E15" s="5"/>
    </row>
    <row r="16" spans="2:5" x14ac:dyDescent="0.35">
      <c r="B16" s="6" t="s">
        <v>14</v>
      </c>
      <c r="E16" s="5"/>
    </row>
    <row r="17" spans="2:12" x14ac:dyDescent="0.35">
      <c r="B17" s="1" t="s">
        <v>5</v>
      </c>
      <c r="E17" s="3">
        <v>65</v>
      </c>
    </row>
    <row r="18" spans="2:12" x14ac:dyDescent="0.35">
      <c r="B18" s="1" t="s">
        <v>9</v>
      </c>
      <c r="E18" s="4">
        <v>80000</v>
      </c>
    </row>
    <row r="19" spans="2:12" x14ac:dyDescent="0.35">
      <c r="E19" s="5"/>
    </row>
    <row r="20" spans="2:12" x14ac:dyDescent="0.35">
      <c r="B20" s="6" t="s">
        <v>15</v>
      </c>
      <c r="E20" s="5"/>
    </row>
    <row r="21" spans="2:12" x14ac:dyDescent="0.35">
      <c r="B21" s="1" t="s">
        <v>10</v>
      </c>
      <c r="E21" s="4">
        <v>500000</v>
      </c>
    </row>
    <row r="22" spans="2:12" x14ac:dyDescent="0.35">
      <c r="B22" s="1" t="s">
        <v>11</v>
      </c>
      <c r="E22" s="4">
        <v>10000</v>
      </c>
    </row>
    <row r="24" spans="2:12" x14ac:dyDescent="0.35">
      <c r="B24" s="6" t="s">
        <v>16</v>
      </c>
    </row>
    <row r="25" spans="2:12" x14ac:dyDescent="0.35">
      <c r="B25" s="1" t="s">
        <v>17</v>
      </c>
      <c r="E25" s="3">
        <v>70</v>
      </c>
    </row>
    <row r="26" spans="2:12" x14ac:dyDescent="0.35">
      <c r="B26" s="1" t="s">
        <v>18</v>
      </c>
      <c r="E26" s="4">
        <v>35856</v>
      </c>
      <c r="F26" s="7" t="s">
        <v>19</v>
      </c>
    </row>
    <row r="28" spans="2:12" x14ac:dyDescent="0.35">
      <c r="B28" s="6" t="s">
        <v>20</v>
      </c>
    </row>
    <row r="29" spans="2:12" x14ac:dyDescent="0.35">
      <c r="B29" s="1" t="s">
        <v>21</v>
      </c>
      <c r="E29" s="57" t="s">
        <v>7</v>
      </c>
      <c r="F29" s="57"/>
      <c r="H29" s="1" t="s">
        <v>33</v>
      </c>
      <c r="K29" s="57"/>
      <c r="L29" s="57"/>
    </row>
    <row r="30" spans="2:12" x14ac:dyDescent="0.35">
      <c r="B30" s="1" t="s">
        <v>22</v>
      </c>
      <c r="E30" s="3">
        <v>70</v>
      </c>
      <c r="H30" s="1" t="s">
        <v>34</v>
      </c>
      <c r="K30" s="3"/>
    </row>
    <row r="31" spans="2:12" x14ac:dyDescent="0.35">
      <c r="B31" s="1" t="s">
        <v>23</v>
      </c>
      <c r="E31" s="4">
        <v>0</v>
      </c>
      <c r="H31" s="1" t="s">
        <v>35</v>
      </c>
      <c r="K31" s="4"/>
    </row>
    <row r="32" spans="2:12" x14ac:dyDescent="0.35">
      <c r="B32" s="1" t="s">
        <v>24</v>
      </c>
      <c r="E32" s="3" t="s">
        <v>27</v>
      </c>
      <c r="H32" s="1" t="s">
        <v>36</v>
      </c>
      <c r="K32" s="3"/>
    </row>
    <row r="33" spans="2:12" x14ac:dyDescent="0.35">
      <c r="B33" s="1" t="s">
        <v>25</v>
      </c>
      <c r="E33" s="3" t="s">
        <v>27</v>
      </c>
      <c r="H33" s="1" t="s">
        <v>37</v>
      </c>
      <c r="K33" s="3"/>
    </row>
    <row r="35" spans="2:12" x14ac:dyDescent="0.35">
      <c r="B35" s="1" t="s">
        <v>28</v>
      </c>
      <c r="E35" s="57" t="s">
        <v>8</v>
      </c>
      <c r="F35" s="57"/>
      <c r="H35" s="1" t="s">
        <v>38</v>
      </c>
      <c r="K35" s="57"/>
      <c r="L35" s="57"/>
    </row>
    <row r="36" spans="2:12" x14ac:dyDescent="0.35">
      <c r="B36" s="1" t="s">
        <v>29</v>
      </c>
      <c r="E36" s="3">
        <v>70</v>
      </c>
      <c r="H36" s="1" t="s">
        <v>39</v>
      </c>
      <c r="K36" s="3"/>
    </row>
    <row r="37" spans="2:12" x14ac:dyDescent="0.35">
      <c r="B37" s="1" t="s">
        <v>30</v>
      </c>
      <c r="E37" s="4">
        <v>0</v>
      </c>
      <c r="H37" s="1" t="s">
        <v>40</v>
      </c>
      <c r="K37" s="4"/>
    </row>
    <row r="38" spans="2:12" x14ac:dyDescent="0.35">
      <c r="B38" s="1" t="s">
        <v>31</v>
      </c>
      <c r="E38" s="3" t="s">
        <v>26</v>
      </c>
      <c r="H38" s="1" t="s">
        <v>41</v>
      </c>
      <c r="K38" s="3"/>
    </row>
    <row r="39" spans="2:12" x14ac:dyDescent="0.35">
      <c r="B39" s="1" t="s">
        <v>32</v>
      </c>
      <c r="E39" s="3" t="s">
        <v>27</v>
      </c>
      <c r="H39" s="1" t="s">
        <v>42</v>
      </c>
      <c r="K39" s="3"/>
    </row>
    <row r="41" spans="2:12" x14ac:dyDescent="0.35">
      <c r="B41" s="6" t="s">
        <v>43</v>
      </c>
    </row>
    <row r="42" spans="2:12" x14ac:dyDescent="0.35">
      <c r="B42" s="1" t="s">
        <v>44</v>
      </c>
      <c r="E42" s="9">
        <v>0.05</v>
      </c>
    </row>
    <row r="43" spans="2:12" x14ac:dyDescent="0.35">
      <c r="B43" s="1" t="s">
        <v>45</v>
      </c>
      <c r="E43" s="9">
        <v>0.02</v>
      </c>
    </row>
    <row r="44" spans="2:12" x14ac:dyDescent="0.35">
      <c r="B44" s="1" t="s">
        <v>46</v>
      </c>
      <c r="E44" s="10">
        <v>100</v>
      </c>
    </row>
    <row r="45" spans="2:12" x14ac:dyDescent="0.35">
      <c r="E45" s="56"/>
    </row>
    <row r="47" spans="2:12" ht="21" x14ac:dyDescent="0.5">
      <c r="B47" s="42" t="s">
        <v>82</v>
      </c>
    </row>
    <row r="48" spans="2:12" x14ac:dyDescent="0.35">
      <c r="B48" s="28"/>
    </row>
    <row r="49" spans="2:5" x14ac:dyDescent="0.35">
      <c r="B49" s="28"/>
    </row>
    <row r="51" spans="2:5" ht="18.5" x14ac:dyDescent="0.45">
      <c r="B51" s="37" t="str">
        <f>IF(funded_ratio&lt;0.9999,Messages!B11,Messages!B5)</f>
        <v>After crunching the numbers, we recommend some changes to make your retirement more secure.</v>
      </c>
    </row>
    <row r="52" spans="2:5" x14ac:dyDescent="0.35">
      <c r="B52" s="1" t="str">
        <f>IF(funded_ratio&lt;0.9999,Messages!B12,Messages!B6)</f>
        <v>To avoid running out of money, you can spend $70,860 per year in retirement, 89% of your target retirement budget.</v>
      </c>
    </row>
    <row r="53" spans="2:5" x14ac:dyDescent="0.35">
      <c r="B53" s="1" t="str">
        <f>IF(funded_ratio&lt;0.9999,Messages!B13,Messages!B7)</f>
        <v>Or, spend your target amount by delaying your retirement and saving more between now and then. Try making changes to your inputs.</v>
      </c>
    </row>
    <row r="55" spans="2:5" x14ac:dyDescent="0.35">
      <c r="B55" s="1" t="s">
        <v>9</v>
      </c>
      <c r="E55" s="43">
        <f>budget</f>
        <v>80000</v>
      </c>
    </row>
    <row r="56" spans="2:5" x14ac:dyDescent="0.35">
      <c r="B56" s="1" t="s">
        <v>108</v>
      </c>
      <c r="E56" s="44">
        <f>funded_ratio</f>
        <v>0.88575303656420257</v>
      </c>
    </row>
    <row r="57" spans="2:5" x14ac:dyDescent="0.35">
      <c r="B57" s="11" t="s">
        <v>109</v>
      </c>
      <c r="C57" s="11"/>
      <c r="D57" s="11"/>
      <c r="E57" s="45">
        <f>funded</f>
        <v>70860.242925136205</v>
      </c>
    </row>
    <row r="77" spans="2:3" x14ac:dyDescent="0.35">
      <c r="B77" s="50" t="s">
        <v>112</v>
      </c>
      <c r="C77" s="49"/>
    </row>
    <row r="78" spans="2:3" x14ac:dyDescent="0.35">
      <c r="C78" s="49"/>
    </row>
    <row r="80" spans="2:3" ht="18.5" x14ac:dyDescent="0.45">
      <c r="B80" s="37" t="str">
        <f>IF(funded_ratio_guar&lt;0.345,Messages!B24,Messages!B18)</f>
        <v>A significant portion of your retirement income is guaranteed, which is great!</v>
      </c>
    </row>
    <row r="81" spans="2:5" x14ac:dyDescent="0.35">
      <c r="B81" s="1" t="str">
        <f>IF(funded_ratio_guar&lt;0.345,Messages!B25,Messages!B19)</f>
        <v>35% of your target retirement spending will be fulfilled by guaranteed income that doesn't depend on the market or how long you live.</v>
      </c>
    </row>
    <row r="82" spans="2:5" x14ac:dyDescent="0.35">
      <c r="B82" s="52" t="str">
        <f>IF(funded_ratio_guar&lt;0.345,Messages!B26,Messages!B20)</f>
        <v xml:space="preserve"> </v>
      </c>
    </row>
    <row r="84" spans="2:5" x14ac:dyDescent="0.35">
      <c r="B84" s="1" t="s">
        <v>9</v>
      </c>
      <c r="E84" s="43">
        <f>budget</f>
        <v>80000</v>
      </c>
    </row>
    <row r="85" spans="2:5" x14ac:dyDescent="0.35">
      <c r="B85" s="1" t="s">
        <v>118</v>
      </c>
      <c r="E85" s="43">
        <f>funded_guar</f>
        <v>28387.892081491169</v>
      </c>
    </row>
    <row r="86" spans="2:5" x14ac:dyDescent="0.35">
      <c r="B86" s="11" t="s">
        <v>119</v>
      </c>
      <c r="C86" s="11"/>
      <c r="D86" s="11"/>
      <c r="E86" s="51">
        <f>funded_ratio_guar</f>
        <v>0.3548486510186396</v>
      </c>
    </row>
    <row r="105" spans="2:2" ht="18.5" x14ac:dyDescent="0.45">
      <c r="B105" s="55" t="str">
        <f>IF(funded_ratio&lt;0.9999,Messages!B36,Messages!B31)</f>
        <v>By limiting your spending per our recommendation, you'll run out of money exactly at age 100.</v>
      </c>
    </row>
    <row r="106" spans="2:2" x14ac:dyDescent="0.35">
      <c r="B106" s="1" t="str">
        <f>IF(funded_ratio&lt;0.9999,Messages!B37,Messages!B32)</f>
        <v>If you didn't limit your spending, you'd run out at age 89.</v>
      </c>
    </row>
  </sheetData>
  <mergeCells count="4">
    <mergeCell ref="E29:F29"/>
    <mergeCell ref="E35:F35"/>
    <mergeCell ref="K29:L29"/>
    <mergeCell ref="K35:L35"/>
  </mergeCells>
  <dataValidations disablePrompts="1" count="16">
    <dataValidation type="list" allowBlank="1" showInputMessage="1" showErrorMessage="1" sqref="E13" xr:uid="{1E7E3FAE-CF92-4007-A764-5A27BCDA2AD5}">
      <formula1>"Male,Female"</formula1>
    </dataValidation>
    <dataValidation type="whole" allowBlank="1" showInputMessage="1" showErrorMessage="1" error="Must be a whole number between 20 and 90." prompt="This is the age at which you'd like to retire." sqref="E17" xr:uid="{325DB411-ED43-4BDA-A3B6-F49B4DD6AED4}">
      <formula1>20</formula1>
      <formula2>90</formula2>
    </dataValidation>
    <dataValidation type="whole" allowBlank="1" showInputMessage="1" showErrorMessage="1" error="Must be between 20 and 90." sqref="E12" xr:uid="{3FF5E90B-27E4-4566-B44B-D81F3C1734FB}">
      <formula1>20</formula1>
      <formula2>90</formula2>
    </dataValidation>
    <dataValidation type="decimal" allowBlank="1" showInputMessage="1" showErrorMessage="1" error="Must be a number greater than 0." prompt="This is what you'd like to spend annually in retirement. Enter in today's dollars. It will be increased for inflation." sqref="E18" xr:uid="{1728D838-C008-46B2-833C-5F52F8F9E1B4}">
      <formula1>0</formula1>
      <formula2>10000000</formula2>
    </dataValidation>
    <dataValidation type="decimal" allowBlank="1" showInputMessage="1" showErrorMessage="1" error="Must be a number greater than 0." prompt="This is how much you've saved for retirement so far." sqref="E21" xr:uid="{C45AAEA8-220D-4DB6-9B88-30E06E476738}">
      <formula1>0</formula1>
      <formula2>100000000</formula2>
    </dataValidation>
    <dataValidation type="decimal" allowBlank="1" showInputMessage="1" showErrorMessage="1" error="Must be a number greater than 0." sqref="E14" xr:uid="{0319ABCF-EFEC-4EF1-94F9-BDF81D20F94A}">
      <formula1>0</formula1>
      <formula2>10000000</formula2>
    </dataValidation>
    <dataValidation type="decimal" allowBlank="1" showInputMessage="1" showErrorMessage="1" error="Cannot be a negative number." prompt="This is how much you're adding to your retirement savings accounts each year." sqref="E22" xr:uid="{DD6A94C1-3E9F-42F5-A358-4FA666F4508F}">
      <formula1>0</formula1>
      <formula2>100000000</formula2>
    </dataValidation>
    <dataValidation type="whole" allowBlank="1" showInputMessage="1" showErrorMessage="1" error="Claiming ages allowed are between 62 and 70." prompt="This is the age at which you'd like to start taking Social Security. The longer you wait to claim, the higher your benefit will be." sqref="E25" xr:uid="{C61A8D80-0D7E-4F2A-AB8D-7CAF109C09B4}">
      <formula1>62</formula1>
      <formula2>70</formula2>
    </dataValidation>
    <dataValidation type="decimal" allowBlank="1" showInputMessage="1" showErrorMessage="1" error="Cannot be a negative number." prompt="This is how much your Social Security benefit will be each year." sqref="E26" xr:uid="{865122E2-19FE-423C-A7CE-DC6C2724A54B}">
      <formula1>0</formula1>
      <formula2>100000</formula2>
    </dataValidation>
    <dataValidation type="whole" allowBlank="1" showInputMessage="1" showErrorMessage="1" error="Must be between 20 and 90." prompt="This is the age at which you'll start receiving this income." sqref="E30 E36 K30 K36" xr:uid="{EF4712F6-6B0E-47A8-8632-03C7419269FD}">
      <formula1>20</formula1>
      <formula2>90</formula2>
    </dataValidation>
    <dataValidation type="decimal" allowBlank="1" showInputMessage="1" showErrorMessage="1" error="Cannot be a negative number." prompt="This is how much income this source will provide each year." sqref="E31 E37 K31 K37" xr:uid="{E034A36C-746C-4E3D-BA5A-D380F71A87A2}">
      <formula1>0</formula1>
      <formula2>10000000</formula2>
    </dataValidation>
    <dataValidation type="list" allowBlank="1" showInputMessage="1" showErrorMessage="1" prompt="Will the amount of income you receive each year increase with inflation?" sqref="E32 E38 K32 K38" xr:uid="{64285221-C145-4F0E-BF35-047B98851BC2}">
      <formula1>"Yes,No"</formula1>
    </dataValidation>
    <dataValidation type="list" allowBlank="1" showInputMessage="1" showErrorMessage="1" prompt="Is this source of income guaranteed? I.e. a pension or annuity." sqref="E33 E39 K33 K39" xr:uid="{2ADA9FD5-15FC-4D87-9627-E6B3DFC6D9F6}">
      <formula1>"Yes,No"</formula1>
    </dataValidation>
    <dataValidation type="decimal" allowBlank="1" showInputMessage="1" showErrorMessage="1" error="Must be between -10% and 50%." prompt="This is how much you expect your retirement investments to increase each year (net of fees)." sqref="E42" xr:uid="{3016F1EC-4D98-4576-91BB-B9A42DB41FB2}">
      <formula1>-0.1</formula1>
      <formula2>0.5</formula2>
    </dataValidation>
    <dataValidation type="decimal" allowBlank="1" showInputMessage="1" showErrorMessage="1" error="Must be between -10% and 50%." prompt="This is how much you expect inflation to be each year." sqref="E43" xr:uid="{0D1A3AFD-E9ED-468E-8B45-E2E455606E4E}">
      <formula1>-0.1</formula1>
      <formula2>0.5</formula2>
    </dataValidation>
    <dataValidation type="whole" allowBlank="1" showInputMessage="1" showErrorMessage="1" error="Must be greater than your current age and less than 120." prompt="The earliest age at which you’d be okay running out of money." sqref="E44:E45" xr:uid="{730BF658-7ECF-4AC9-B3D8-0D71F06A44AE}">
      <formula1>E12</formula1>
      <formula2>120</formula2>
    </dataValidation>
  </dataValidations>
  <hyperlinks>
    <hyperlink ref="F26" r:id="rId1" xr:uid="{E1A2019F-A7E8-4883-8C68-3CCA43C8D9B6}"/>
    <hyperlink ref="B8" location="Documentation!A1" display="Model Documentation" xr:uid="{4CC92CEA-1100-4E38-A8F5-AE2C44EE4D14}"/>
    <hyperlink ref="B82" r:id="rId2" display="https://annuities.blueprintincome.com/tools/online-annuity-quotes" xr:uid="{DF2AD578-F0D6-44A8-84DF-591038403F2C}"/>
  </hyperlinks>
  <pageMargins left="0.7" right="0.7" top="0.75" bottom="0.75" header="0.3" footer="0.3"/>
  <pageSetup scale="55"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9B310-00D0-4671-83D1-1BF811233570}">
  <dimension ref="B2:BD134"/>
  <sheetViews>
    <sheetView showGridLines="0" zoomScale="90" zoomScaleNormal="90" workbookViewId="0">
      <pane xSplit="2" ySplit="14" topLeftCell="C25" activePane="bottomRight" state="frozen"/>
      <selection pane="topRight" activeCell="C1" sqref="C1"/>
      <selection pane="bottomLeft" activeCell="A8" sqref="A8"/>
      <selection pane="bottomRight"/>
    </sheetView>
  </sheetViews>
  <sheetFormatPr defaultColWidth="12.1796875" defaultRowHeight="13" x14ac:dyDescent="0.3"/>
  <cols>
    <col min="1" max="1" width="5.1796875" style="13" customWidth="1"/>
    <col min="2" max="2" width="12.26953125" style="13" bestFit="1" customWidth="1"/>
    <col min="3" max="3" width="2.54296875" style="13" customWidth="1"/>
    <col min="4" max="9" width="12.26953125" style="13" bestFit="1" customWidth="1"/>
    <col min="10" max="10" width="12.1796875" style="13"/>
    <col min="11" max="12" width="12.26953125" style="13" bestFit="1" customWidth="1"/>
    <col min="13" max="13" width="2.54296875" style="13" customWidth="1"/>
    <col min="14" max="14" width="12.26953125" style="13" bestFit="1" customWidth="1"/>
    <col min="15" max="15" width="2.54296875" style="13" customWidth="1"/>
    <col min="16" max="20" width="12.26953125" style="13" bestFit="1" customWidth="1"/>
    <col min="21" max="24" width="12.1796875" style="13"/>
    <col min="25" max="25" width="2.54296875" style="13" customWidth="1"/>
    <col min="26" max="27" width="12.26953125" style="13" bestFit="1" customWidth="1"/>
    <col min="28" max="28" width="2.54296875" style="13" customWidth="1"/>
    <col min="29" max="29" width="12.26953125" style="13" bestFit="1" customWidth="1"/>
    <col min="30" max="30" width="2.54296875" style="13" customWidth="1"/>
    <col min="31" max="34" width="12.26953125" style="13" bestFit="1" customWidth="1"/>
    <col min="35" max="35" width="2.54296875" style="13" customWidth="1"/>
    <col min="36" max="36" width="12.453125" style="13" bestFit="1" customWidth="1"/>
    <col min="37" max="42" width="12.26953125" style="13" bestFit="1" customWidth="1"/>
    <col min="43" max="43" width="12.453125" style="13" bestFit="1" customWidth="1"/>
    <col min="44" max="44" width="2.54296875" style="13" customWidth="1"/>
    <col min="45" max="52" width="12.26953125" style="13" bestFit="1" customWidth="1"/>
    <col min="53" max="53" width="2.54296875" style="13" customWidth="1"/>
    <col min="54" max="56" width="12.26953125" style="13" bestFit="1" customWidth="1"/>
    <col min="57" max="16384" width="12.1796875" style="13"/>
  </cols>
  <sheetData>
    <row r="2" spans="2:56" ht="21" x14ac:dyDescent="0.5">
      <c r="B2" s="2" t="s">
        <v>81</v>
      </c>
    </row>
    <row r="4" spans="2:56" x14ac:dyDescent="0.3">
      <c r="B4" s="14" t="s">
        <v>73</v>
      </c>
      <c r="D4" s="27">
        <v>1</v>
      </c>
      <c r="E4" s="15" t="s">
        <v>74</v>
      </c>
    </row>
    <row r="5" spans="2:56" x14ac:dyDescent="0.3">
      <c r="P5" s="26">
        <v>1</v>
      </c>
      <c r="Q5" s="26">
        <f>IF(is1_guar="Yes",1,0)</f>
        <v>1</v>
      </c>
      <c r="R5" s="26">
        <f>IF(is2_guar="Yes",1,0)</f>
        <v>1</v>
      </c>
      <c r="S5" s="26">
        <f>IF(is3_guar="Yes",1,0)</f>
        <v>0</v>
      </c>
      <c r="T5" s="26">
        <f>IF(is4_guar="Yes",1,0)</f>
        <v>0</v>
      </c>
      <c r="U5" s="26">
        <v>1</v>
      </c>
      <c r="V5" s="26"/>
      <c r="W5" s="26">
        <v>1</v>
      </c>
      <c r="X5" s="26">
        <v>0</v>
      </c>
      <c r="AS5" s="26">
        <v>1</v>
      </c>
      <c r="AT5" s="26">
        <f>IF(is1_guar="Yes",1,0)</f>
        <v>1</v>
      </c>
      <c r="AU5" s="26">
        <f>IF(is2_guar="Yes",1,0)</f>
        <v>1</v>
      </c>
      <c r="AV5" s="26">
        <f>IF(is3_guar="Yes",1,0)</f>
        <v>0</v>
      </c>
      <c r="AW5" s="26">
        <f>IF(is4_guar="Yes",1,0)</f>
        <v>0</v>
      </c>
      <c r="AX5" s="26">
        <v>1</v>
      </c>
      <c r="AY5" s="26">
        <v>0</v>
      </c>
      <c r="BB5" s="26">
        <v>1</v>
      </c>
      <c r="BC5" s="26">
        <v>0</v>
      </c>
    </row>
    <row r="6" spans="2:56" x14ac:dyDescent="0.3">
      <c r="D6" s="30" t="s">
        <v>70</v>
      </c>
      <c r="E6" s="30" t="s">
        <v>86</v>
      </c>
      <c r="F6" s="30" t="s">
        <v>77</v>
      </c>
      <c r="G6" s="30" t="s">
        <v>72</v>
      </c>
      <c r="AS6" s="26"/>
      <c r="AT6" s="26"/>
      <c r="AU6" s="26"/>
      <c r="AV6" s="26"/>
      <c r="AW6" s="26"/>
      <c r="AX6" s="26"/>
      <c r="AY6" s="26"/>
      <c r="BB6" s="26"/>
      <c r="BC6" s="26"/>
    </row>
    <row r="7" spans="2:56" x14ac:dyDescent="0.3">
      <c r="B7" s="14" t="s">
        <v>84</v>
      </c>
      <c r="D7" s="38">
        <f>MIN(BB15,1)</f>
        <v>0.3548486510186396</v>
      </c>
      <c r="E7" s="38">
        <f>MIN(BC15,1)</f>
        <v>0.53090438554556296</v>
      </c>
      <c r="F7" s="38">
        <f>D7+E7</f>
        <v>0.88575303656420257</v>
      </c>
      <c r="G7" s="38">
        <f>1-F7</f>
        <v>0.11424696343579743</v>
      </c>
      <c r="AS7" s="26"/>
      <c r="AT7" s="26"/>
      <c r="AU7" s="26"/>
      <c r="AV7" s="26"/>
      <c r="AW7" s="26"/>
      <c r="AX7" s="26"/>
      <c r="AY7" s="26"/>
      <c r="BB7" s="26"/>
      <c r="BC7" s="26"/>
    </row>
    <row r="8" spans="2:56" x14ac:dyDescent="0.3">
      <c r="B8" s="14" t="s">
        <v>85</v>
      </c>
      <c r="D8" s="39">
        <f>D7*budget</f>
        <v>28387.892081491169</v>
      </c>
      <c r="E8" s="39">
        <f>E7*budget</f>
        <v>42472.350843645036</v>
      </c>
      <c r="F8" s="39">
        <f>F7*budget</f>
        <v>70860.242925136205</v>
      </c>
      <c r="G8" s="39">
        <f>G7*budget</f>
        <v>9139.7570748637954</v>
      </c>
      <c r="AS8" s="26"/>
      <c r="AT8" s="26"/>
      <c r="AU8" s="26"/>
      <c r="AV8" s="26"/>
      <c r="AW8" s="26"/>
      <c r="AX8" s="26"/>
      <c r="AY8" s="26"/>
      <c r="BB8" s="26"/>
      <c r="BC8" s="26"/>
    </row>
    <row r="9" spans="2:56" x14ac:dyDescent="0.3">
      <c r="D9" s="40"/>
      <c r="E9" s="40"/>
      <c r="F9" s="40"/>
      <c r="G9" s="40"/>
      <c r="AS9" s="26"/>
      <c r="AT9" s="26"/>
      <c r="AU9" s="26"/>
      <c r="AV9" s="26"/>
      <c r="AW9" s="26"/>
      <c r="AX9" s="26"/>
      <c r="AY9" s="26"/>
      <c r="BB9" s="26"/>
      <c r="BC9" s="26"/>
    </row>
    <row r="10" spans="2:56" x14ac:dyDescent="0.3">
      <c r="B10" s="14" t="s">
        <v>87</v>
      </c>
      <c r="D10" s="39">
        <f ca="1">OFFSET(K14,life_exp-age+1,0)</f>
        <v>0</v>
      </c>
      <c r="E10" s="40"/>
      <c r="F10" s="40"/>
      <c r="G10" s="40"/>
      <c r="AS10" s="26"/>
      <c r="AT10" s="26"/>
      <c r="AU10" s="26"/>
      <c r="AV10" s="26"/>
      <c r="AW10" s="26"/>
      <c r="AX10" s="26"/>
      <c r="AY10" s="26"/>
      <c r="BB10" s="26"/>
      <c r="BC10" s="26"/>
    </row>
    <row r="11" spans="2:56" x14ac:dyDescent="0.3">
      <c r="B11" s="14" t="s">
        <v>88</v>
      </c>
      <c r="D11" s="41">
        <f>SUM(L15:L134)+age</f>
        <v>100</v>
      </c>
      <c r="E11" s="40"/>
      <c r="F11" s="40"/>
      <c r="G11" s="40"/>
      <c r="AS11" s="26"/>
      <c r="AT11" s="26"/>
      <c r="AU11" s="26"/>
      <c r="AV11" s="26"/>
      <c r="AW11" s="26"/>
      <c r="AX11" s="26"/>
      <c r="AY11" s="26"/>
      <c r="BB11" s="26"/>
      <c r="BC11" s="26"/>
    </row>
    <row r="12" spans="2:56" x14ac:dyDescent="0.3">
      <c r="AS12" s="26"/>
      <c r="AT12" s="26"/>
      <c r="AU12" s="26"/>
      <c r="AV12" s="26"/>
      <c r="AW12" s="26"/>
      <c r="AX12" s="26"/>
      <c r="AY12" s="26"/>
      <c r="BB12" s="26"/>
      <c r="BC12" s="26"/>
    </row>
    <row r="13" spans="2:56" x14ac:dyDescent="0.3">
      <c r="D13" s="19" t="s">
        <v>75</v>
      </c>
      <c r="E13" s="20"/>
      <c r="F13" s="20"/>
      <c r="G13" s="20"/>
      <c r="H13" s="20"/>
      <c r="I13" s="20"/>
      <c r="J13" s="20"/>
      <c r="K13" s="20"/>
      <c r="L13" s="20"/>
      <c r="P13" s="24" t="s">
        <v>76</v>
      </c>
      <c r="Q13" s="25"/>
      <c r="R13" s="25"/>
      <c r="S13" s="25"/>
      <c r="T13" s="25"/>
      <c r="U13" s="25"/>
      <c r="V13" s="25"/>
      <c r="W13" s="25"/>
      <c r="X13" s="25"/>
      <c r="AE13" s="24" t="s">
        <v>78</v>
      </c>
      <c r="AF13" s="25"/>
      <c r="AG13" s="25"/>
      <c r="AH13" s="25"/>
      <c r="AS13" s="24" t="s">
        <v>79</v>
      </c>
      <c r="AT13" s="25"/>
      <c r="AU13" s="25"/>
      <c r="AV13" s="25"/>
      <c r="AW13" s="25"/>
      <c r="AX13" s="25"/>
      <c r="AY13" s="25"/>
      <c r="AZ13" s="25"/>
      <c r="BA13" s="25"/>
      <c r="BB13" s="25"/>
      <c r="BC13" s="25"/>
      <c r="BD13" s="25"/>
    </row>
    <row r="14" spans="2:56" s="23" customFormat="1" ht="26" x14ac:dyDescent="0.35">
      <c r="B14" s="22" t="s">
        <v>47</v>
      </c>
      <c r="D14" s="22" t="s">
        <v>48</v>
      </c>
      <c r="E14" s="22" t="s">
        <v>49</v>
      </c>
      <c r="F14" s="22" t="s">
        <v>50</v>
      </c>
      <c r="G14" s="22" t="s">
        <v>51</v>
      </c>
      <c r="H14" s="22" t="s">
        <v>52</v>
      </c>
      <c r="I14" s="22" t="s">
        <v>53</v>
      </c>
      <c r="J14" s="22" t="s">
        <v>54</v>
      </c>
      <c r="K14" s="22" t="s">
        <v>55</v>
      </c>
      <c r="L14" s="22" t="s">
        <v>56</v>
      </c>
      <c r="N14" s="22" t="s">
        <v>57</v>
      </c>
      <c r="P14" s="22" t="s">
        <v>58</v>
      </c>
      <c r="Q14" s="22" t="str">
        <f>is1_name</f>
        <v>Pension</v>
      </c>
      <c r="R14" s="22" t="str">
        <f>is2_name</f>
        <v>Annuity</v>
      </c>
      <c r="S14" s="22">
        <f>is3_name</f>
        <v>0</v>
      </c>
      <c r="T14" s="22">
        <f>is4_name</f>
        <v>0</v>
      </c>
      <c r="U14" s="22" t="s">
        <v>59</v>
      </c>
      <c r="V14" s="22" t="s">
        <v>77</v>
      </c>
      <c r="W14" s="22" t="s">
        <v>70</v>
      </c>
      <c r="X14" s="22" t="s">
        <v>71</v>
      </c>
      <c r="Z14" s="22" t="s">
        <v>60</v>
      </c>
      <c r="AA14" s="22" t="s">
        <v>61</v>
      </c>
      <c r="AC14" s="22" t="s">
        <v>62</v>
      </c>
      <c r="AE14" s="22" t="s">
        <v>63</v>
      </c>
      <c r="AF14" s="22" t="s">
        <v>64</v>
      </c>
      <c r="AG14" s="22" t="s">
        <v>65</v>
      </c>
      <c r="AH14" s="22" t="s">
        <v>66</v>
      </c>
      <c r="AJ14" s="22" t="str">
        <f>"PV of "&amp;N14</f>
        <v>PV of Income Goal</v>
      </c>
      <c r="AK14" s="22" t="str">
        <f t="shared" ref="AK14:AP14" si="0">"PV of "&amp;P14</f>
        <v>PV of Social Security</v>
      </c>
      <c r="AL14" s="22" t="str">
        <f t="shared" si="0"/>
        <v>PV of Pension</v>
      </c>
      <c r="AM14" s="22" t="str">
        <f t="shared" si="0"/>
        <v>PV of Annuity</v>
      </c>
      <c r="AN14" s="22" t="str">
        <f t="shared" si="0"/>
        <v>PV of 0</v>
      </c>
      <c r="AO14" s="22" t="str">
        <f t="shared" si="0"/>
        <v>PV of 0</v>
      </c>
      <c r="AP14" s="22" t="str">
        <f t="shared" si="0"/>
        <v>PV of Annuity Added</v>
      </c>
      <c r="AQ14" s="22" t="s">
        <v>67</v>
      </c>
      <c r="AS14" s="22" t="str">
        <f>"% Funded "&amp;P14</f>
        <v>% Funded Social Security</v>
      </c>
      <c r="AT14" s="22" t="str">
        <f>"% Funded "&amp;Q14</f>
        <v>% Funded Pension</v>
      </c>
      <c r="AU14" s="22" t="str">
        <f>"% Funded "&amp;R14</f>
        <v>% Funded Annuity</v>
      </c>
      <c r="AV14" s="22" t="str">
        <f>"% Funded "&amp;S14</f>
        <v>% Funded 0</v>
      </c>
      <c r="AW14" s="22" t="str">
        <f>"% Funded "&amp;T14</f>
        <v>% Funded 0</v>
      </c>
      <c r="AX14" s="22" t="s">
        <v>80</v>
      </c>
      <c r="AY14" s="22" t="s">
        <v>68</v>
      </c>
      <c r="AZ14" s="22" t="s">
        <v>69</v>
      </c>
      <c r="BB14" s="22" t="s">
        <v>70</v>
      </c>
      <c r="BC14" s="22" t="s">
        <v>71</v>
      </c>
      <c r="BD14" s="22" t="s">
        <v>72</v>
      </c>
    </row>
    <row r="15" spans="2:56" x14ac:dyDescent="0.3">
      <c r="B15" s="21">
        <f>age</f>
        <v>50</v>
      </c>
      <c r="D15" s="16">
        <f>assets</f>
        <v>500000</v>
      </c>
      <c r="E15" s="16"/>
      <c r="F15" s="16">
        <f t="shared" ref="F15:F46" si="1">IF($B15&lt;retirement_age,savings*(1+inflation)^($B15-age),0)</f>
        <v>10000</v>
      </c>
      <c r="G15" s="16">
        <f>-AA15</f>
        <v>0</v>
      </c>
      <c r="H15" s="16">
        <f>-MIN(SUM(D15:G15),Z15-Z15*AH15)</f>
        <v>0</v>
      </c>
      <c r="I15" s="16">
        <f t="shared" ref="I15:I46" si="2">SUM(D15:H15)*return</f>
        <v>25500</v>
      </c>
      <c r="J15" s="16"/>
      <c r="K15" s="16">
        <f t="shared" ref="K15:K55" si="3">SUM(D15:J15)</f>
        <v>535500</v>
      </c>
      <c r="L15" s="16">
        <f t="shared" ref="L15:L55" si="4">IF(K15&gt;0,1,0)</f>
        <v>1</v>
      </c>
      <c r="N15" s="16">
        <f t="shared" ref="N15:N46" si="5">IF(AND($B15&gt;=retirement_age,$B15&lt;=life_exp),budget*(1+inflation)^($B15-age),0)</f>
        <v>0</v>
      </c>
      <c r="P15" s="16">
        <f t="shared" ref="P15:P46" si="6">IF(AND($B15&gt;=ss_age,$B15&lt;=life_exp),ss_benefit*(1+inflation)^($B15-age),0)</f>
        <v>0</v>
      </c>
      <c r="Q15" s="16">
        <f t="shared" ref="Q15:Q46" si="7">IF(AND($B15&gt;=is1_age,$B15&lt;=life_exp),is1_benefit*(1+inflation*(is1_inflation="Yes"))^($B15-is1_age),0)</f>
        <v>0</v>
      </c>
      <c r="R15" s="16">
        <f t="shared" ref="R15:R46" si="8">IF(AND($B15&gt;=is2_age,$B15&lt;=life_exp),is2_benefit*(1+inflation*(is2_inflation="Yes"))^($B15-is2_age),0)</f>
        <v>0</v>
      </c>
      <c r="S15" s="16">
        <f t="shared" ref="S15:S46" si="9">IF(AND($B15&gt;=is3_age,$B15&lt;=life_exp),is3_benefit*(1+inflation*(is3_inflation="Yes"))^($B15-is3_age),0)</f>
        <v>0</v>
      </c>
      <c r="T15" s="16">
        <f t="shared" ref="T15:T46" si="10">IF(AND($B15&gt;=is4_age,$B15&lt;=life_exp),is4_benefit*(1+inflation*(is4_inflation="Yes"))^($B15-is4_age),0)</f>
        <v>0</v>
      </c>
      <c r="U15" s="16"/>
      <c r="V15" s="16">
        <f>SUM(P15:U15)</f>
        <v>0</v>
      </c>
      <c r="W15" s="16">
        <f>SUMIF($P$5:$U$5,W$5,$P15:$U15)</f>
        <v>0</v>
      </c>
      <c r="X15" s="16">
        <f>SUMIF($P$5:$U$5,X$5,$P15:$U15)</f>
        <v>0</v>
      </c>
      <c r="Z15" s="16">
        <f>MAX(N15-V15,0)</f>
        <v>0</v>
      </c>
      <c r="AA15" s="16">
        <f>MIN(N15-V15,0)</f>
        <v>0</v>
      </c>
      <c r="AC15" s="17">
        <f t="shared" ref="AC15:AC46" si="11">(1+return)^-($B15-age)</f>
        <v>1</v>
      </c>
      <c r="AE15" s="16">
        <f>SUMPRODUCT(Z15:Z$134,$AC15:$AC$134)/$AC15</f>
        <v>757569.62336305378</v>
      </c>
      <c r="AF15" s="16">
        <f t="shared" ref="AF15:AF55" si="12">SUM(D15:E15)</f>
        <v>500000</v>
      </c>
      <c r="AG15" s="18">
        <f t="shared" ref="AG15:AG55" si="13">IFERROR(MIN(AF15/AE15,1),0)</f>
        <v>0.66000534416938017</v>
      </c>
      <c r="AH15" s="18">
        <f>(1-AG15)*$D$4</f>
        <v>0.33999465583061983</v>
      </c>
      <c r="AJ15" s="16">
        <f>SUMPRODUCT(N15:N$134,$AC15:$AC$134)/$AC15</f>
        <v>1174251.0103391898</v>
      </c>
      <c r="AK15" s="16">
        <f>SUMPRODUCT(P15:P$134,$AC15:$AC$134)/$AC15</f>
        <v>416681.38697613613</v>
      </c>
      <c r="AL15" s="16">
        <f>SUMPRODUCT(Q15:Q$134,$AC15:$AC$134)/$AC15</f>
        <v>0</v>
      </c>
      <c r="AM15" s="16">
        <f>SUMPRODUCT(R15:R$134,$AC15:$AC$134)/$AC15</f>
        <v>0</v>
      </c>
      <c r="AN15" s="16">
        <f>SUMPRODUCT(S15:S$134,$AC15:$AC$134)/$AC15</f>
        <v>0</v>
      </c>
      <c r="AO15" s="16">
        <f>SUMPRODUCT(T15:T$134,$AC15:$AC$134)/$AC15</f>
        <v>0</v>
      </c>
      <c r="AP15" s="16">
        <f>SUMPRODUCT(U15:U$134,$AC15:$AC$134)/$AC15</f>
        <v>0</v>
      </c>
      <c r="AQ15" s="16">
        <f>-SUMPRODUCT(H15:H$134,$AC15:$AC$134)/$AC15</f>
        <v>623415.01112038409</v>
      </c>
      <c r="AS15" s="18">
        <f t="shared" ref="AS15:AY30" si="14">IFERROR(AK15/$AJ15,0)</f>
        <v>0.3548486510186396</v>
      </c>
      <c r="AT15" s="18">
        <f t="shared" si="14"/>
        <v>0</v>
      </c>
      <c r="AU15" s="18">
        <f t="shared" si="14"/>
        <v>0</v>
      </c>
      <c r="AV15" s="18">
        <f t="shared" si="14"/>
        <v>0</v>
      </c>
      <c r="AW15" s="18">
        <f t="shared" si="14"/>
        <v>0</v>
      </c>
      <c r="AX15" s="18">
        <f t="shared" si="14"/>
        <v>0</v>
      </c>
      <c r="AY15" s="18">
        <f t="shared" si="14"/>
        <v>0.53090438554556296</v>
      </c>
      <c r="AZ15" s="18">
        <f t="shared" ref="AZ15:AZ55" si="15">SUM(AS15:AY15)</f>
        <v>0.88575303656420257</v>
      </c>
      <c r="BB15" s="18">
        <f>SUMIF($AS$5:$AY$5,BB$5,$AS15:$AY15)</f>
        <v>0.3548486510186396</v>
      </c>
      <c r="BC15" s="18">
        <f>SUMIF($AS$5:$AY$5,BC$5,$AS15:$AY15)</f>
        <v>0.53090438554556296</v>
      </c>
      <c r="BD15" s="18">
        <f t="shared" ref="BD15" si="16">MIN(1,1-AZ15)</f>
        <v>0.11424696343579743</v>
      </c>
    </row>
    <row r="16" spans="2:56" x14ac:dyDescent="0.3">
      <c r="B16" s="21">
        <f t="shared" ref="B16:B79" si="17">B15+1</f>
        <v>51</v>
      </c>
      <c r="D16" s="16">
        <f t="shared" ref="D16:D55" si="18">K15</f>
        <v>535500</v>
      </c>
      <c r="E16" s="16"/>
      <c r="F16" s="16">
        <f t="shared" si="1"/>
        <v>10200</v>
      </c>
      <c r="G16" s="16">
        <f t="shared" ref="G16:G55" si="19">-AA16</f>
        <v>0</v>
      </c>
      <c r="H16" s="16">
        <f t="shared" ref="H16:H55" si="20">-MIN(SUM(D16:G16),Z16-Z16*AH16)</f>
        <v>0</v>
      </c>
      <c r="I16" s="16">
        <f t="shared" si="2"/>
        <v>27285</v>
      </c>
      <c r="J16" s="16"/>
      <c r="K16" s="16">
        <f t="shared" si="3"/>
        <v>572985</v>
      </c>
      <c r="L16" s="16">
        <f t="shared" si="4"/>
        <v>1</v>
      </c>
      <c r="N16" s="16">
        <f t="shared" si="5"/>
        <v>0</v>
      </c>
      <c r="P16" s="16">
        <f t="shared" si="6"/>
        <v>0</v>
      </c>
      <c r="Q16" s="16">
        <f t="shared" si="7"/>
        <v>0</v>
      </c>
      <c r="R16" s="16">
        <f t="shared" si="8"/>
        <v>0</v>
      </c>
      <c r="S16" s="16">
        <f t="shared" si="9"/>
        <v>0</v>
      </c>
      <c r="T16" s="16">
        <f t="shared" si="10"/>
        <v>0</v>
      </c>
      <c r="U16" s="16"/>
      <c r="V16" s="16">
        <f t="shared" ref="V16:V55" si="21">SUM(P16:U16)</f>
        <v>0</v>
      </c>
      <c r="W16" s="16">
        <f t="shared" ref="W16:X47" si="22">SUMIF($P$5:$U$5,W$5,$P16:$U16)</f>
        <v>0</v>
      </c>
      <c r="X16" s="16">
        <f t="shared" si="22"/>
        <v>0</v>
      </c>
      <c r="Z16" s="16">
        <f t="shared" ref="Z16:Z55" si="23">MAX(N16-V16,0)</f>
        <v>0</v>
      </c>
      <c r="AA16" s="16">
        <f t="shared" ref="AA16:AA55" si="24">MIN(N16-V16,0)</f>
        <v>0</v>
      </c>
      <c r="AC16" s="17">
        <f t="shared" si="11"/>
        <v>0.95238095238095233</v>
      </c>
      <c r="AE16" s="16">
        <f>SUMPRODUCT(Z16:Z$134,$AC16:$AC$134)/$AC16</f>
        <v>795448.10453120654</v>
      </c>
      <c r="AF16" s="16">
        <f t="shared" si="12"/>
        <v>535500</v>
      </c>
      <c r="AG16" s="18">
        <f t="shared" si="13"/>
        <v>0.67320545105276763</v>
      </c>
      <c r="AH16" s="18">
        <f t="shared" ref="AH16:AH79" si="25">(1-AG16)*$D$4</f>
        <v>0.32679454894723237</v>
      </c>
      <c r="AJ16" s="16">
        <f>SUMPRODUCT(N16:N$134,$AC16:$AC$134)/$AC16</f>
        <v>1232963.5608561493</v>
      </c>
      <c r="AK16" s="16">
        <f>SUMPRODUCT(P16:P$134,$AC16:$AC$134)/$AC16</f>
        <v>437515.45632494293</v>
      </c>
      <c r="AL16" s="16">
        <f>SUMPRODUCT(Q16:Q$134,$AC16:$AC$134)/$AC16</f>
        <v>0</v>
      </c>
      <c r="AM16" s="16">
        <f>SUMPRODUCT(R16:R$134,$AC16:$AC$134)/$AC16</f>
        <v>0</v>
      </c>
      <c r="AN16" s="16">
        <f>SUMPRODUCT(S16:S$134,$AC16:$AC$134)/$AC16</f>
        <v>0</v>
      </c>
      <c r="AO16" s="16">
        <f>SUMPRODUCT(T16:T$134,$AC16:$AC$134)/$AC16</f>
        <v>0</v>
      </c>
      <c r="AP16" s="16">
        <f>SUMPRODUCT(U16:U$134,$AC16:$AC$134)/$AC16</f>
        <v>0</v>
      </c>
      <c r="AQ16" s="16">
        <f>-SUMPRODUCT(H16:H$134,$AC16:$AC$134)/$AC16</f>
        <v>654585.76167640334</v>
      </c>
      <c r="AS16" s="18">
        <f t="shared" si="14"/>
        <v>0.3548486510186396</v>
      </c>
      <c r="AT16" s="18">
        <f t="shared" si="14"/>
        <v>0</v>
      </c>
      <c r="AU16" s="18">
        <f t="shared" si="14"/>
        <v>0</v>
      </c>
      <c r="AV16" s="18">
        <f t="shared" si="14"/>
        <v>0</v>
      </c>
      <c r="AW16" s="18">
        <f t="shared" si="14"/>
        <v>0</v>
      </c>
      <c r="AX16" s="18">
        <f t="shared" si="14"/>
        <v>0</v>
      </c>
      <c r="AY16" s="18">
        <f t="shared" si="14"/>
        <v>0.53090438554556307</v>
      </c>
      <c r="AZ16" s="18">
        <f t="shared" si="15"/>
        <v>0.88575303656420268</v>
      </c>
      <c r="BB16" s="18">
        <f t="shared" ref="BB16:BC56" si="26">SUMIF($AS$5:$AY$5,BB$5,$AS16:$AY16)</f>
        <v>0.3548486510186396</v>
      </c>
      <c r="BC16" s="18">
        <f t="shared" si="26"/>
        <v>0.53090438554556307</v>
      </c>
      <c r="BD16" s="18">
        <f t="shared" ref="BD16:BD55" si="27">MIN(1,1-AZ16)</f>
        <v>0.11424696343579732</v>
      </c>
    </row>
    <row r="17" spans="2:56" x14ac:dyDescent="0.3">
      <c r="B17" s="21">
        <f t="shared" si="17"/>
        <v>52</v>
      </c>
      <c r="D17" s="16">
        <f t="shared" si="18"/>
        <v>572985</v>
      </c>
      <c r="E17" s="16"/>
      <c r="F17" s="16">
        <f t="shared" si="1"/>
        <v>10404</v>
      </c>
      <c r="G17" s="16">
        <f t="shared" si="19"/>
        <v>0</v>
      </c>
      <c r="H17" s="16">
        <f t="shared" si="20"/>
        <v>0</v>
      </c>
      <c r="I17" s="16">
        <f t="shared" si="2"/>
        <v>29169.45</v>
      </c>
      <c r="J17" s="16"/>
      <c r="K17" s="16">
        <f t="shared" si="3"/>
        <v>612558.44999999995</v>
      </c>
      <c r="L17" s="16">
        <f t="shared" si="4"/>
        <v>1</v>
      </c>
      <c r="N17" s="16">
        <f t="shared" si="5"/>
        <v>0</v>
      </c>
      <c r="P17" s="16">
        <f t="shared" si="6"/>
        <v>0</v>
      </c>
      <c r="Q17" s="16">
        <f t="shared" si="7"/>
        <v>0</v>
      </c>
      <c r="R17" s="16">
        <f t="shared" si="8"/>
        <v>0</v>
      </c>
      <c r="S17" s="16">
        <f t="shared" si="9"/>
        <v>0</v>
      </c>
      <c r="T17" s="16">
        <f t="shared" si="10"/>
        <v>0</v>
      </c>
      <c r="U17" s="16"/>
      <c r="V17" s="16">
        <f t="shared" si="21"/>
        <v>0</v>
      </c>
      <c r="W17" s="16">
        <f t="shared" si="22"/>
        <v>0</v>
      </c>
      <c r="X17" s="16">
        <f t="shared" si="22"/>
        <v>0</v>
      </c>
      <c r="Z17" s="16">
        <f t="shared" si="23"/>
        <v>0</v>
      </c>
      <c r="AA17" s="16">
        <f t="shared" si="24"/>
        <v>0</v>
      </c>
      <c r="AC17" s="17">
        <f t="shared" si="11"/>
        <v>0.90702947845804982</v>
      </c>
      <c r="AE17" s="16">
        <f>SUMPRODUCT(Z17:Z$134,$AC17:$AC$134)/$AC17</f>
        <v>835220.50975776685</v>
      </c>
      <c r="AF17" s="16">
        <f t="shared" si="12"/>
        <v>572985</v>
      </c>
      <c r="AG17" s="18">
        <f t="shared" si="13"/>
        <v>0.68602841202520137</v>
      </c>
      <c r="AH17" s="18">
        <f t="shared" si="25"/>
        <v>0.31397158797479863</v>
      </c>
      <c r="AJ17" s="16">
        <f>SUMPRODUCT(N17:N$134,$AC17:$AC$134)/$AC17</f>
        <v>1294611.7388989569</v>
      </c>
      <c r="AK17" s="16">
        <f>SUMPRODUCT(P17:P$134,$AC17:$AC$134)/$AC17</f>
        <v>459391.22914119012</v>
      </c>
      <c r="AL17" s="16">
        <f>SUMPRODUCT(Q17:Q$134,$AC17:$AC$134)/$AC17</f>
        <v>0</v>
      </c>
      <c r="AM17" s="16">
        <f>SUMPRODUCT(R17:R$134,$AC17:$AC$134)/$AC17</f>
        <v>0</v>
      </c>
      <c r="AN17" s="16">
        <f>SUMPRODUCT(S17:S$134,$AC17:$AC$134)/$AC17</f>
        <v>0</v>
      </c>
      <c r="AO17" s="16">
        <f>SUMPRODUCT(T17:T$134,$AC17:$AC$134)/$AC17</f>
        <v>0</v>
      </c>
      <c r="AP17" s="16">
        <f>SUMPRODUCT(U17:U$134,$AC17:$AC$134)/$AC17</f>
        <v>0</v>
      </c>
      <c r="AQ17" s="16">
        <f>-SUMPRODUCT(H17:H$134,$AC17:$AC$134)/$AC17</f>
        <v>687315.04976022348</v>
      </c>
      <c r="AS17" s="18">
        <f t="shared" si="14"/>
        <v>0.3548486510186396</v>
      </c>
      <c r="AT17" s="18">
        <f t="shared" si="14"/>
        <v>0</v>
      </c>
      <c r="AU17" s="18">
        <f t="shared" si="14"/>
        <v>0</v>
      </c>
      <c r="AV17" s="18">
        <f t="shared" si="14"/>
        <v>0</v>
      </c>
      <c r="AW17" s="18">
        <f t="shared" si="14"/>
        <v>0</v>
      </c>
      <c r="AX17" s="18">
        <f t="shared" si="14"/>
        <v>0</v>
      </c>
      <c r="AY17" s="18">
        <f t="shared" si="14"/>
        <v>0.53090438554556296</v>
      </c>
      <c r="AZ17" s="18">
        <f t="shared" si="15"/>
        <v>0.88575303656420257</v>
      </c>
      <c r="BB17" s="18">
        <f t="shared" si="26"/>
        <v>0.3548486510186396</v>
      </c>
      <c r="BC17" s="18">
        <f t="shared" si="26"/>
        <v>0.53090438554556296</v>
      </c>
      <c r="BD17" s="18">
        <f t="shared" si="27"/>
        <v>0.11424696343579743</v>
      </c>
    </row>
    <row r="18" spans="2:56" x14ac:dyDescent="0.3">
      <c r="B18" s="21">
        <f t="shared" si="17"/>
        <v>53</v>
      </c>
      <c r="D18" s="16">
        <f t="shared" si="18"/>
        <v>612558.44999999995</v>
      </c>
      <c r="E18" s="16"/>
      <c r="F18" s="16">
        <f t="shared" si="1"/>
        <v>10612.08</v>
      </c>
      <c r="G18" s="16">
        <f t="shared" si="19"/>
        <v>0</v>
      </c>
      <c r="H18" s="16">
        <f t="shared" si="20"/>
        <v>0</v>
      </c>
      <c r="I18" s="16">
        <f t="shared" si="2"/>
        <v>31158.526499999996</v>
      </c>
      <c r="J18" s="16"/>
      <c r="K18" s="16">
        <f t="shared" si="3"/>
        <v>654329.05649999995</v>
      </c>
      <c r="L18" s="16">
        <f t="shared" si="4"/>
        <v>1</v>
      </c>
      <c r="N18" s="16">
        <f t="shared" si="5"/>
        <v>0</v>
      </c>
      <c r="P18" s="16">
        <f t="shared" si="6"/>
        <v>0</v>
      </c>
      <c r="Q18" s="16">
        <f t="shared" si="7"/>
        <v>0</v>
      </c>
      <c r="R18" s="16">
        <f t="shared" si="8"/>
        <v>0</v>
      </c>
      <c r="S18" s="16">
        <f t="shared" si="9"/>
        <v>0</v>
      </c>
      <c r="T18" s="16">
        <f t="shared" si="10"/>
        <v>0</v>
      </c>
      <c r="U18" s="16"/>
      <c r="V18" s="16">
        <f t="shared" si="21"/>
        <v>0</v>
      </c>
      <c r="W18" s="16">
        <f t="shared" si="22"/>
        <v>0</v>
      </c>
      <c r="X18" s="16">
        <f t="shared" si="22"/>
        <v>0</v>
      </c>
      <c r="Z18" s="16">
        <f t="shared" si="23"/>
        <v>0</v>
      </c>
      <c r="AA18" s="16">
        <f t="shared" si="24"/>
        <v>0</v>
      </c>
      <c r="AC18" s="17">
        <f t="shared" si="11"/>
        <v>0.86383759853147601</v>
      </c>
      <c r="AE18" s="16">
        <f>SUMPRODUCT(Z18:Z$134,$AC18:$AC$134)/$AC18</f>
        <v>876981.53524565522</v>
      </c>
      <c r="AF18" s="16">
        <f t="shared" si="12"/>
        <v>612558.44999999995</v>
      </c>
      <c r="AG18" s="18">
        <f t="shared" si="13"/>
        <v>0.69848500268413682</v>
      </c>
      <c r="AH18" s="18">
        <f t="shared" si="25"/>
        <v>0.30151499731586318</v>
      </c>
      <c r="AJ18" s="16">
        <f>SUMPRODUCT(N18:N$134,$AC18:$AC$134)/$AC18</f>
        <v>1359342.3258439046</v>
      </c>
      <c r="AK18" s="16">
        <f>SUMPRODUCT(P18:P$134,$AC18:$AC$134)/$AC18</f>
        <v>482360.79059824964</v>
      </c>
      <c r="AL18" s="16">
        <f>SUMPRODUCT(Q18:Q$134,$AC18:$AC$134)/$AC18</f>
        <v>0</v>
      </c>
      <c r="AM18" s="16">
        <f>SUMPRODUCT(R18:R$134,$AC18:$AC$134)/$AC18</f>
        <v>0</v>
      </c>
      <c r="AN18" s="16">
        <f>SUMPRODUCT(S18:S$134,$AC18:$AC$134)/$AC18</f>
        <v>0</v>
      </c>
      <c r="AO18" s="16">
        <f>SUMPRODUCT(T18:T$134,$AC18:$AC$134)/$AC18</f>
        <v>0</v>
      </c>
      <c r="AP18" s="16">
        <f>SUMPRODUCT(U18:U$134,$AC18:$AC$134)/$AC18</f>
        <v>0</v>
      </c>
      <c r="AQ18" s="16">
        <f>-SUMPRODUCT(H18:H$134,$AC18:$AC$134)/$AC18</f>
        <v>721680.80224823474</v>
      </c>
      <c r="AS18" s="18">
        <f t="shared" si="14"/>
        <v>0.35484865101863966</v>
      </c>
      <c r="AT18" s="18">
        <f t="shared" si="14"/>
        <v>0</v>
      </c>
      <c r="AU18" s="18">
        <f t="shared" si="14"/>
        <v>0</v>
      </c>
      <c r="AV18" s="18">
        <f t="shared" si="14"/>
        <v>0</v>
      </c>
      <c r="AW18" s="18">
        <f t="shared" si="14"/>
        <v>0</v>
      </c>
      <c r="AX18" s="18">
        <f t="shared" si="14"/>
        <v>0</v>
      </c>
      <c r="AY18" s="18">
        <f t="shared" si="14"/>
        <v>0.53090438554556307</v>
      </c>
      <c r="AZ18" s="18">
        <f t="shared" si="15"/>
        <v>0.88575303656420279</v>
      </c>
      <c r="BB18" s="18">
        <f t="shared" si="26"/>
        <v>0.35484865101863966</v>
      </c>
      <c r="BC18" s="18">
        <f t="shared" si="26"/>
        <v>0.53090438554556307</v>
      </c>
      <c r="BD18" s="18">
        <f t="shared" si="27"/>
        <v>0.11424696343579721</v>
      </c>
    </row>
    <row r="19" spans="2:56" x14ac:dyDescent="0.3">
      <c r="B19" s="21">
        <f t="shared" si="17"/>
        <v>54</v>
      </c>
      <c r="D19" s="16">
        <f t="shared" si="18"/>
        <v>654329.05649999995</v>
      </c>
      <c r="E19" s="16"/>
      <c r="F19" s="16">
        <f t="shared" si="1"/>
        <v>10824.321599999999</v>
      </c>
      <c r="G19" s="16">
        <f t="shared" si="19"/>
        <v>0</v>
      </c>
      <c r="H19" s="16">
        <f t="shared" si="20"/>
        <v>0</v>
      </c>
      <c r="I19" s="16">
        <f t="shared" si="2"/>
        <v>33257.668904999999</v>
      </c>
      <c r="J19" s="16"/>
      <c r="K19" s="16">
        <f t="shared" si="3"/>
        <v>698411.04700499994</v>
      </c>
      <c r="L19" s="16">
        <f t="shared" si="4"/>
        <v>1</v>
      </c>
      <c r="N19" s="16">
        <f t="shared" si="5"/>
        <v>0</v>
      </c>
      <c r="P19" s="16">
        <f t="shared" si="6"/>
        <v>0</v>
      </c>
      <c r="Q19" s="16">
        <f t="shared" si="7"/>
        <v>0</v>
      </c>
      <c r="R19" s="16">
        <f t="shared" si="8"/>
        <v>0</v>
      </c>
      <c r="S19" s="16">
        <f t="shared" si="9"/>
        <v>0</v>
      </c>
      <c r="T19" s="16">
        <f t="shared" si="10"/>
        <v>0</v>
      </c>
      <c r="U19" s="16"/>
      <c r="V19" s="16">
        <f t="shared" si="21"/>
        <v>0</v>
      </c>
      <c r="W19" s="16">
        <f t="shared" si="22"/>
        <v>0</v>
      </c>
      <c r="X19" s="16">
        <f t="shared" si="22"/>
        <v>0</v>
      </c>
      <c r="Z19" s="16">
        <f t="shared" si="23"/>
        <v>0</v>
      </c>
      <c r="AA19" s="16">
        <f t="shared" si="24"/>
        <v>0</v>
      </c>
      <c r="AC19" s="17">
        <f t="shared" si="11"/>
        <v>0.82270247479188197</v>
      </c>
      <c r="AE19" s="16">
        <f>SUMPRODUCT(Z19:Z$134,$AC19:$AC$134)/$AC19</f>
        <v>920830.61200793786</v>
      </c>
      <c r="AF19" s="16">
        <f t="shared" si="12"/>
        <v>654329.05649999995</v>
      </c>
      <c r="AG19" s="18">
        <f t="shared" si="13"/>
        <v>0.71058569075281719</v>
      </c>
      <c r="AH19" s="18">
        <f t="shared" si="25"/>
        <v>0.28941430924718281</v>
      </c>
      <c r="AJ19" s="16">
        <f>SUMPRODUCT(N19:N$134,$AC19:$AC$134)/$AC19</f>
        <v>1427309.4421360998</v>
      </c>
      <c r="AK19" s="16">
        <f>SUMPRODUCT(P19:P$134,$AC19:$AC$134)/$AC19</f>
        <v>506478.83012816205</v>
      </c>
      <c r="AL19" s="16">
        <f>SUMPRODUCT(Q19:Q$134,$AC19:$AC$134)/$AC19</f>
        <v>0</v>
      </c>
      <c r="AM19" s="16">
        <f>SUMPRODUCT(R19:R$134,$AC19:$AC$134)/$AC19</f>
        <v>0</v>
      </c>
      <c r="AN19" s="16">
        <f>SUMPRODUCT(S19:S$134,$AC19:$AC$134)/$AC19</f>
        <v>0</v>
      </c>
      <c r="AO19" s="16">
        <f>SUMPRODUCT(T19:T$134,$AC19:$AC$134)/$AC19</f>
        <v>0</v>
      </c>
      <c r="AP19" s="16">
        <f>SUMPRODUCT(U19:U$134,$AC19:$AC$134)/$AC19</f>
        <v>0</v>
      </c>
      <c r="AQ19" s="16">
        <f>-SUMPRODUCT(H19:H$134,$AC19:$AC$134)/$AC19</f>
        <v>757764.84236064635</v>
      </c>
      <c r="AS19" s="18">
        <f t="shared" si="14"/>
        <v>0.3548486510186396</v>
      </c>
      <c r="AT19" s="18">
        <f t="shared" si="14"/>
        <v>0</v>
      </c>
      <c r="AU19" s="18">
        <f t="shared" si="14"/>
        <v>0</v>
      </c>
      <c r="AV19" s="18">
        <f t="shared" si="14"/>
        <v>0</v>
      </c>
      <c r="AW19" s="18">
        <f t="shared" si="14"/>
        <v>0</v>
      </c>
      <c r="AX19" s="18">
        <f t="shared" si="14"/>
        <v>0</v>
      </c>
      <c r="AY19" s="18">
        <f t="shared" si="14"/>
        <v>0.53090438554556296</v>
      </c>
      <c r="AZ19" s="18">
        <f t="shared" si="15"/>
        <v>0.88575303656420257</v>
      </c>
      <c r="BB19" s="18">
        <f t="shared" si="26"/>
        <v>0.3548486510186396</v>
      </c>
      <c r="BC19" s="18">
        <f t="shared" si="26"/>
        <v>0.53090438554556296</v>
      </c>
      <c r="BD19" s="18">
        <f t="shared" si="27"/>
        <v>0.11424696343579743</v>
      </c>
    </row>
    <row r="20" spans="2:56" x14ac:dyDescent="0.3">
      <c r="B20" s="21">
        <f t="shared" si="17"/>
        <v>55</v>
      </c>
      <c r="D20" s="16">
        <f t="shared" si="18"/>
        <v>698411.04700499994</v>
      </c>
      <c r="E20" s="16"/>
      <c r="F20" s="16">
        <f t="shared" si="1"/>
        <v>11040.808032000001</v>
      </c>
      <c r="G20" s="16">
        <f t="shared" si="19"/>
        <v>0</v>
      </c>
      <c r="H20" s="16">
        <f t="shared" si="20"/>
        <v>0</v>
      </c>
      <c r="I20" s="16">
        <f t="shared" si="2"/>
        <v>35472.592751849996</v>
      </c>
      <c r="J20" s="16"/>
      <c r="K20" s="16">
        <f t="shared" si="3"/>
        <v>744924.44778884994</v>
      </c>
      <c r="L20" s="16">
        <f t="shared" si="4"/>
        <v>1</v>
      </c>
      <c r="N20" s="16">
        <f t="shared" si="5"/>
        <v>0</v>
      </c>
      <c r="P20" s="16">
        <f t="shared" si="6"/>
        <v>0</v>
      </c>
      <c r="Q20" s="16">
        <f t="shared" si="7"/>
        <v>0</v>
      </c>
      <c r="R20" s="16">
        <f t="shared" si="8"/>
        <v>0</v>
      </c>
      <c r="S20" s="16">
        <f t="shared" si="9"/>
        <v>0</v>
      </c>
      <c r="T20" s="16">
        <f t="shared" si="10"/>
        <v>0</v>
      </c>
      <c r="U20" s="16"/>
      <c r="V20" s="16">
        <f t="shared" si="21"/>
        <v>0</v>
      </c>
      <c r="W20" s="16">
        <f t="shared" si="22"/>
        <v>0</v>
      </c>
      <c r="X20" s="16">
        <f t="shared" si="22"/>
        <v>0</v>
      </c>
      <c r="Z20" s="16">
        <f t="shared" si="23"/>
        <v>0</v>
      </c>
      <c r="AA20" s="16">
        <f t="shared" si="24"/>
        <v>0</v>
      </c>
      <c r="AC20" s="17">
        <f t="shared" si="11"/>
        <v>0.78352616646845896</v>
      </c>
      <c r="AE20" s="16">
        <f>SUMPRODUCT(Z20:Z$134,$AC20:$AC$134)/$AC20</f>
        <v>966872.14260833489</v>
      </c>
      <c r="AF20" s="16">
        <f t="shared" si="12"/>
        <v>698411.04700499994</v>
      </c>
      <c r="AG20" s="18">
        <f t="shared" si="13"/>
        <v>0.72234064487667793</v>
      </c>
      <c r="AH20" s="18">
        <f t="shared" si="25"/>
        <v>0.27765935512332207</v>
      </c>
      <c r="AJ20" s="16">
        <f>SUMPRODUCT(N20:N$134,$AC20:$AC$134)/$AC20</f>
        <v>1498674.9142429049</v>
      </c>
      <c r="AK20" s="16">
        <f>SUMPRODUCT(P20:P$134,$AC20:$AC$134)/$AC20</f>
        <v>531802.77163457021</v>
      </c>
      <c r="AL20" s="16">
        <f>SUMPRODUCT(Q20:Q$134,$AC20:$AC$134)/$AC20</f>
        <v>0</v>
      </c>
      <c r="AM20" s="16">
        <f>SUMPRODUCT(R20:R$134,$AC20:$AC$134)/$AC20</f>
        <v>0</v>
      </c>
      <c r="AN20" s="16">
        <f>SUMPRODUCT(S20:S$134,$AC20:$AC$134)/$AC20</f>
        <v>0</v>
      </c>
      <c r="AO20" s="16">
        <f>SUMPRODUCT(T20:T$134,$AC20:$AC$134)/$AC20</f>
        <v>0</v>
      </c>
      <c r="AP20" s="16">
        <f>SUMPRODUCT(U20:U$134,$AC20:$AC$134)/$AC20</f>
        <v>0</v>
      </c>
      <c r="AQ20" s="16">
        <f>-SUMPRODUCT(H20:H$134,$AC20:$AC$134)/$AC20</f>
        <v>795653.08447867876</v>
      </c>
      <c r="AS20" s="18">
        <f t="shared" si="14"/>
        <v>0.3548486510186396</v>
      </c>
      <c r="AT20" s="18">
        <f t="shared" si="14"/>
        <v>0</v>
      </c>
      <c r="AU20" s="18">
        <f t="shared" si="14"/>
        <v>0</v>
      </c>
      <c r="AV20" s="18">
        <f t="shared" si="14"/>
        <v>0</v>
      </c>
      <c r="AW20" s="18">
        <f t="shared" si="14"/>
        <v>0</v>
      </c>
      <c r="AX20" s="18">
        <f t="shared" si="14"/>
        <v>0</v>
      </c>
      <c r="AY20" s="18">
        <f t="shared" si="14"/>
        <v>0.53090438554556307</v>
      </c>
      <c r="AZ20" s="18">
        <f t="shared" si="15"/>
        <v>0.88575303656420268</v>
      </c>
      <c r="BB20" s="18">
        <f t="shared" si="26"/>
        <v>0.3548486510186396</v>
      </c>
      <c r="BC20" s="18">
        <f t="shared" si="26"/>
        <v>0.53090438554556307</v>
      </c>
      <c r="BD20" s="18">
        <f t="shared" si="27"/>
        <v>0.11424696343579732</v>
      </c>
    </row>
    <row r="21" spans="2:56" x14ac:dyDescent="0.3">
      <c r="B21" s="21">
        <f t="shared" si="17"/>
        <v>56</v>
      </c>
      <c r="D21" s="16">
        <f t="shared" si="18"/>
        <v>744924.44778884994</v>
      </c>
      <c r="E21" s="16"/>
      <c r="F21" s="16">
        <f t="shared" si="1"/>
        <v>11261.62419264</v>
      </c>
      <c r="G21" s="16">
        <f t="shared" si="19"/>
        <v>0</v>
      </c>
      <c r="H21" s="16">
        <f t="shared" si="20"/>
        <v>0</v>
      </c>
      <c r="I21" s="16">
        <f t="shared" si="2"/>
        <v>37809.303599074497</v>
      </c>
      <c r="J21" s="16"/>
      <c r="K21" s="16">
        <f t="shared" si="3"/>
        <v>793995.37558056437</v>
      </c>
      <c r="L21" s="16">
        <f t="shared" si="4"/>
        <v>1</v>
      </c>
      <c r="N21" s="16">
        <f t="shared" si="5"/>
        <v>0</v>
      </c>
      <c r="P21" s="16">
        <f t="shared" si="6"/>
        <v>0</v>
      </c>
      <c r="Q21" s="16">
        <f t="shared" si="7"/>
        <v>0</v>
      </c>
      <c r="R21" s="16">
        <f t="shared" si="8"/>
        <v>0</v>
      </c>
      <c r="S21" s="16">
        <f t="shared" si="9"/>
        <v>0</v>
      </c>
      <c r="T21" s="16">
        <f t="shared" si="10"/>
        <v>0</v>
      </c>
      <c r="U21" s="16"/>
      <c r="V21" s="16">
        <f t="shared" si="21"/>
        <v>0</v>
      </c>
      <c r="W21" s="16">
        <f t="shared" si="22"/>
        <v>0</v>
      </c>
      <c r="X21" s="16">
        <f t="shared" si="22"/>
        <v>0</v>
      </c>
      <c r="Z21" s="16">
        <f t="shared" si="23"/>
        <v>0</v>
      </c>
      <c r="AA21" s="16">
        <f t="shared" si="24"/>
        <v>0</v>
      </c>
      <c r="AC21" s="17">
        <f t="shared" si="11"/>
        <v>0.74621539663662761</v>
      </c>
      <c r="AE21" s="16">
        <f>SUMPRODUCT(Z21:Z$134,$AC21:$AC$134)/$AC21</f>
        <v>1015215.7497387516</v>
      </c>
      <c r="AF21" s="16">
        <f t="shared" si="12"/>
        <v>744924.44778884994</v>
      </c>
      <c r="AG21" s="18">
        <f t="shared" si="13"/>
        <v>0.73375974316842851</v>
      </c>
      <c r="AH21" s="18">
        <f t="shared" si="25"/>
        <v>0.26624025683157149</v>
      </c>
      <c r="AJ21" s="16">
        <f>SUMPRODUCT(N21:N$134,$AC21:$AC$134)/$AC21</f>
        <v>1573608.6599550501</v>
      </c>
      <c r="AK21" s="16">
        <f>SUMPRODUCT(P21:P$134,$AC21:$AC$134)/$AC21</f>
        <v>558392.91021629865</v>
      </c>
      <c r="AL21" s="16">
        <f>SUMPRODUCT(Q21:Q$134,$AC21:$AC$134)/$AC21</f>
        <v>0</v>
      </c>
      <c r="AM21" s="16">
        <f>SUMPRODUCT(R21:R$134,$AC21:$AC$134)/$AC21</f>
        <v>0</v>
      </c>
      <c r="AN21" s="16">
        <f>SUMPRODUCT(S21:S$134,$AC21:$AC$134)/$AC21</f>
        <v>0</v>
      </c>
      <c r="AO21" s="16">
        <f>SUMPRODUCT(T21:T$134,$AC21:$AC$134)/$AC21</f>
        <v>0</v>
      </c>
      <c r="AP21" s="16">
        <f>SUMPRODUCT(U21:U$134,$AC21:$AC$134)/$AC21</f>
        <v>0</v>
      </c>
      <c r="AQ21" s="16">
        <f>-SUMPRODUCT(H21:H$134,$AC21:$AC$134)/$AC21</f>
        <v>835435.7387026127</v>
      </c>
      <c r="AS21" s="18">
        <f t="shared" si="14"/>
        <v>0.3548486510186396</v>
      </c>
      <c r="AT21" s="18">
        <f t="shared" si="14"/>
        <v>0</v>
      </c>
      <c r="AU21" s="18">
        <f t="shared" si="14"/>
        <v>0</v>
      </c>
      <c r="AV21" s="18">
        <f t="shared" si="14"/>
        <v>0</v>
      </c>
      <c r="AW21" s="18">
        <f t="shared" si="14"/>
        <v>0</v>
      </c>
      <c r="AX21" s="18">
        <f t="shared" si="14"/>
        <v>0</v>
      </c>
      <c r="AY21" s="18">
        <f t="shared" si="14"/>
        <v>0.53090438554556307</v>
      </c>
      <c r="AZ21" s="18">
        <f t="shared" si="15"/>
        <v>0.88575303656420268</v>
      </c>
      <c r="BB21" s="18">
        <f t="shared" si="26"/>
        <v>0.3548486510186396</v>
      </c>
      <c r="BC21" s="18">
        <f t="shared" si="26"/>
        <v>0.53090438554556307</v>
      </c>
      <c r="BD21" s="18">
        <f t="shared" si="27"/>
        <v>0.11424696343579732</v>
      </c>
    </row>
    <row r="22" spans="2:56" x14ac:dyDescent="0.3">
      <c r="B22" s="21">
        <f t="shared" si="17"/>
        <v>57</v>
      </c>
      <c r="D22" s="16">
        <f t="shared" si="18"/>
        <v>793995.37558056437</v>
      </c>
      <c r="E22" s="16"/>
      <c r="F22" s="16">
        <f t="shared" si="1"/>
        <v>11486.856676492798</v>
      </c>
      <c r="G22" s="16">
        <f t="shared" si="19"/>
        <v>0</v>
      </c>
      <c r="H22" s="16">
        <f t="shared" si="20"/>
        <v>0</v>
      </c>
      <c r="I22" s="16">
        <f t="shared" si="2"/>
        <v>40274.111612852867</v>
      </c>
      <c r="J22" s="16"/>
      <c r="K22" s="16">
        <f t="shared" si="3"/>
        <v>845756.34386991011</v>
      </c>
      <c r="L22" s="16">
        <f t="shared" si="4"/>
        <v>1</v>
      </c>
      <c r="N22" s="16">
        <f t="shared" si="5"/>
        <v>0</v>
      </c>
      <c r="P22" s="16">
        <f t="shared" si="6"/>
        <v>0</v>
      </c>
      <c r="Q22" s="16">
        <f t="shared" si="7"/>
        <v>0</v>
      </c>
      <c r="R22" s="16">
        <f t="shared" si="8"/>
        <v>0</v>
      </c>
      <c r="S22" s="16">
        <f t="shared" si="9"/>
        <v>0</v>
      </c>
      <c r="T22" s="16">
        <f t="shared" si="10"/>
        <v>0</v>
      </c>
      <c r="U22" s="16"/>
      <c r="V22" s="16">
        <f t="shared" si="21"/>
        <v>0</v>
      </c>
      <c r="W22" s="16">
        <f t="shared" si="22"/>
        <v>0</v>
      </c>
      <c r="X22" s="16">
        <f t="shared" si="22"/>
        <v>0</v>
      </c>
      <c r="Z22" s="16">
        <f t="shared" si="23"/>
        <v>0</v>
      </c>
      <c r="AA22" s="16">
        <f t="shared" si="24"/>
        <v>0</v>
      </c>
      <c r="AC22" s="17">
        <f t="shared" si="11"/>
        <v>0.71068133013012147</v>
      </c>
      <c r="AE22" s="16">
        <f>SUMPRODUCT(Z22:Z$134,$AC22:$AC$134)/$AC22</f>
        <v>1065976.5372256893</v>
      </c>
      <c r="AF22" s="16">
        <f t="shared" si="12"/>
        <v>793995.37558056437</v>
      </c>
      <c r="AG22" s="18">
        <f t="shared" si="13"/>
        <v>0.74485258150898603</v>
      </c>
      <c r="AH22" s="18">
        <f t="shared" si="25"/>
        <v>0.25514741849101397</v>
      </c>
      <c r="AJ22" s="16">
        <f>SUMPRODUCT(N22:N$134,$AC22:$AC$134)/$AC22</f>
        <v>1652289.0929528028</v>
      </c>
      <c r="AK22" s="16">
        <f>SUMPRODUCT(P22:P$134,$AC22:$AC$134)/$AC22</f>
        <v>586312.55572711374</v>
      </c>
      <c r="AL22" s="16">
        <f>SUMPRODUCT(Q22:Q$134,$AC22:$AC$134)/$AC22</f>
        <v>0</v>
      </c>
      <c r="AM22" s="16">
        <f>SUMPRODUCT(R22:R$134,$AC22:$AC$134)/$AC22</f>
        <v>0</v>
      </c>
      <c r="AN22" s="16">
        <f>SUMPRODUCT(S22:S$134,$AC22:$AC$134)/$AC22</f>
        <v>0</v>
      </c>
      <c r="AO22" s="16">
        <f>SUMPRODUCT(T22:T$134,$AC22:$AC$134)/$AC22</f>
        <v>0</v>
      </c>
      <c r="AP22" s="16">
        <f>SUMPRODUCT(U22:U$134,$AC22:$AC$134)/$AC22</f>
        <v>0</v>
      </c>
      <c r="AQ22" s="16">
        <f>-SUMPRODUCT(H22:H$134,$AC22:$AC$134)/$AC22</f>
        <v>877207.52563774341</v>
      </c>
      <c r="AS22" s="18">
        <f t="shared" si="14"/>
        <v>0.35484865101863966</v>
      </c>
      <c r="AT22" s="18">
        <f t="shared" si="14"/>
        <v>0</v>
      </c>
      <c r="AU22" s="18">
        <f t="shared" si="14"/>
        <v>0</v>
      </c>
      <c r="AV22" s="18">
        <f t="shared" si="14"/>
        <v>0</v>
      </c>
      <c r="AW22" s="18">
        <f t="shared" si="14"/>
        <v>0</v>
      </c>
      <c r="AX22" s="18">
        <f t="shared" si="14"/>
        <v>0</v>
      </c>
      <c r="AY22" s="18">
        <f t="shared" si="14"/>
        <v>0.53090438554556296</v>
      </c>
      <c r="AZ22" s="18">
        <f t="shared" si="15"/>
        <v>0.88575303656420257</v>
      </c>
      <c r="BB22" s="18">
        <f t="shared" si="26"/>
        <v>0.35484865101863966</v>
      </c>
      <c r="BC22" s="18">
        <f t="shared" si="26"/>
        <v>0.53090438554556296</v>
      </c>
      <c r="BD22" s="18">
        <f t="shared" si="27"/>
        <v>0.11424696343579743</v>
      </c>
    </row>
    <row r="23" spans="2:56" x14ac:dyDescent="0.3">
      <c r="B23" s="21">
        <f t="shared" si="17"/>
        <v>58</v>
      </c>
      <c r="D23" s="16">
        <f t="shared" si="18"/>
        <v>845756.34386991011</v>
      </c>
      <c r="E23" s="16"/>
      <c r="F23" s="16">
        <f t="shared" si="1"/>
        <v>11716.593810022656</v>
      </c>
      <c r="G23" s="16">
        <f t="shared" si="19"/>
        <v>0</v>
      </c>
      <c r="H23" s="16">
        <f t="shared" si="20"/>
        <v>0</v>
      </c>
      <c r="I23" s="16">
        <f t="shared" si="2"/>
        <v>42873.64688399664</v>
      </c>
      <c r="J23" s="16"/>
      <c r="K23" s="16">
        <f t="shared" si="3"/>
        <v>900346.58456392947</v>
      </c>
      <c r="L23" s="16">
        <f t="shared" si="4"/>
        <v>1</v>
      </c>
      <c r="N23" s="16">
        <f t="shared" si="5"/>
        <v>0</v>
      </c>
      <c r="P23" s="16">
        <f t="shared" si="6"/>
        <v>0</v>
      </c>
      <c r="Q23" s="16">
        <f t="shared" si="7"/>
        <v>0</v>
      </c>
      <c r="R23" s="16">
        <f t="shared" si="8"/>
        <v>0</v>
      </c>
      <c r="S23" s="16">
        <f t="shared" si="9"/>
        <v>0</v>
      </c>
      <c r="T23" s="16">
        <f t="shared" si="10"/>
        <v>0</v>
      </c>
      <c r="U23" s="16"/>
      <c r="V23" s="16">
        <f t="shared" si="21"/>
        <v>0</v>
      </c>
      <c r="W23" s="16">
        <f t="shared" si="22"/>
        <v>0</v>
      </c>
      <c r="X23" s="16">
        <f t="shared" si="22"/>
        <v>0</v>
      </c>
      <c r="Z23" s="16">
        <f t="shared" si="23"/>
        <v>0</v>
      </c>
      <c r="AA23" s="16">
        <f t="shared" si="24"/>
        <v>0</v>
      </c>
      <c r="AC23" s="17">
        <f t="shared" si="11"/>
        <v>0.67683936202868722</v>
      </c>
      <c r="AE23" s="16">
        <f>SUMPRODUCT(Z23:Z$134,$AC23:$AC$134)/$AC23</f>
        <v>1119275.3640869735</v>
      </c>
      <c r="AF23" s="16">
        <f t="shared" si="12"/>
        <v>845756.34386991011</v>
      </c>
      <c r="AG23" s="18">
        <f t="shared" si="13"/>
        <v>0.7556284816112423</v>
      </c>
      <c r="AH23" s="18">
        <f t="shared" si="25"/>
        <v>0.2443715183887577</v>
      </c>
      <c r="AJ23" s="16">
        <f>SUMPRODUCT(N23:N$134,$AC23:$AC$134)/$AC23</f>
        <v>1734903.5476004425</v>
      </c>
      <c r="AK23" s="16">
        <f>SUMPRODUCT(P23:P$134,$AC23:$AC$134)/$AC23</f>
        <v>615628.1835134693</v>
      </c>
      <c r="AL23" s="16">
        <f>SUMPRODUCT(Q23:Q$134,$AC23:$AC$134)/$AC23</f>
        <v>0</v>
      </c>
      <c r="AM23" s="16">
        <f>SUMPRODUCT(R23:R$134,$AC23:$AC$134)/$AC23</f>
        <v>0</v>
      </c>
      <c r="AN23" s="16">
        <f>SUMPRODUCT(S23:S$134,$AC23:$AC$134)/$AC23</f>
        <v>0</v>
      </c>
      <c r="AO23" s="16">
        <f>SUMPRODUCT(T23:T$134,$AC23:$AC$134)/$AC23</f>
        <v>0</v>
      </c>
      <c r="AP23" s="16">
        <f>SUMPRODUCT(U23:U$134,$AC23:$AC$134)/$AC23</f>
        <v>0</v>
      </c>
      <c r="AQ23" s="16">
        <f>-SUMPRODUCT(H23:H$134,$AC23:$AC$134)/$AC23</f>
        <v>921067.90191963036</v>
      </c>
      <c r="AS23" s="18">
        <f t="shared" si="14"/>
        <v>0.35484865101863966</v>
      </c>
      <c r="AT23" s="18">
        <f t="shared" si="14"/>
        <v>0</v>
      </c>
      <c r="AU23" s="18">
        <f t="shared" si="14"/>
        <v>0</v>
      </c>
      <c r="AV23" s="18">
        <f t="shared" si="14"/>
        <v>0</v>
      </c>
      <c r="AW23" s="18">
        <f t="shared" si="14"/>
        <v>0</v>
      </c>
      <c r="AX23" s="18">
        <f t="shared" si="14"/>
        <v>0</v>
      </c>
      <c r="AY23" s="18">
        <f t="shared" si="14"/>
        <v>0.53090438554556296</v>
      </c>
      <c r="AZ23" s="18">
        <f t="shared" si="15"/>
        <v>0.88575303656420257</v>
      </c>
      <c r="BB23" s="18">
        <f t="shared" si="26"/>
        <v>0.35484865101863966</v>
      </c>
      <c r="BC23" s="18">
        <f t="shared" si="26"/>
        <v>0.53090438554556296</v>
      </c>
      <c r="BD23" s="18">
        <f t="shared" si="27"/>
        <v>0.11424696343579743</v>
      </c>
    </row>
    <row r="24" spans="2:56" x14ac:dyDescent="0.3">
      <c r="B24" s="21">
        <f t="shared" si="17"/>
        <v>59</v>
      </c>
      <c r="D24" s="16">
        <f t="shared" si="18"/>
        <v>900346.58456392947</v>
      </c>
      <c r="E24" s="16"/>
      <c r="F24" s="16">
        <f t="shared" si="1"/>
        <v>11950.925686223109</v>
      </c>
      <c r="G24" s="16">
        <f t="shared" si="19"/>
        <v>0</v>
      </c>
      <c r="H24" s="16">
        <f t="shared" si="20"/>
        <v>0</v>
      </c>
      <c r="I24" s="16">
        <f t="shared" si="2"/>
        <v>45614.875512507628</v>
      </c>
      <c r="J24" s="16"/>
      <c r="K24" s="16">
        <f t="shared" si="3"/>
        <v>957912.38576266018</v>
      </c>
      <c r="L24" s="16">
        <f t="shared" si="4"/>
        <v>1</v>
      </c>
      <c r="N24" s="16">
        <f t="shared" si="5"/>
        <v>0</v>
      </c>
      <c r="P24" s="16">
        <f t="shared" si="6"/>
        <v>0</v>
      </c>
      <c r="Q24" s="16">
        <f t="shared" si="7"/>
        <v>0</v>
      </c>
      <c r="R24" s="16">
        <f t="shared" si="8"/>
        <v>0</v>
      </c>
      <c r="S24" s="16">
        <f t="shared" si="9"/>
        <v>0</v>
      </c>
      <c r="T24" s="16">
        <f t="shared" si="10"/>
        <v>0</v>
      </c>
      <c r="U24" s="16"/>
      <c r="V24" s="16">
        <f t="shared" si="21"/>
        <v>0</v>
      </c>
      <c r="W24" s="16">
        <f t="shared" si="22"/>
        <v>0</v>
      </c>
      <c r="X24" s="16">
        <f t="shared" si="22"/>
        <v>0</v>
      </c>
      <c r="Z24" s="16">
        <f t="shared" si="23"/>
        <v>0</v>
      </c>
      <c r="AA24" s="16">
        <f t="shared" si="24"/>
        <v>0</v>
      </c>
      <c r="AC24" s="17">
        <f t="shared" si="11"/>
        <v>0.64460891621779726</v>
      </c>
      <c r="AE24" s="16">
        <f>SUMPRODUCT(Z24:Z$134,$AC24:$AC$134)/$AC24</f>
        <v>1175239.1322913223</v>
      </c>
      <c r="AF24" s="16">
        <f t="shared" si="12"/>
        <v>900346.58456392947</v>
      </c>
      <c r="AG24" s="18">
        <f t="shared" si="13"/>
        <v>0.76609649885343367</v>
      </c>
      <c r="AH24" s="18">
        <f t="shared" si="25"/>
        <v>0.23390350114656633</v>
      </c>
      <c r="AJ24" s="16">
        <f>SUMPRODUCT(N24:N$134,$AC24:$AC$134)/$AC24</f>
        <v>1821648.7249804651</v>
      </c>
      <c r="AK24" s="16">
        <f>SUMPRODUCT(P24:P$134,$AC24:$AC$134)/$AC24</f>
        <v>646409.5926891428</v>
      </c>
      <c r="AL24" s="16">
        <f>SUMPRODUCT(Q24:Q$134,$AC24:$AC$134)/$AC24</f>
        <v>0</v>
      </c>
      <c r="AM24" s="16">
        <f>SUMPRODUCT(R24:R$134,$AC24:$AC$134)/$AC24</f>
        <v>0</v>
      </c>
      <c r="AN24" s="16">
        <f>SUMPRODUCT(S24:S$134,$AC24:$AC$134)/$AC24</f>
        <v>0</v>
      </c>
      <c r="AO24" s="16">
        <f>SUMPRODUCT(T24:T$134,$AC24:$AC$134)/$AC24</f>
        <v>0</v>
      </c>
      <c r="AP24" s="16">
        <f>SUMPRODUCT(U24:U$134,$AC24:$AC$134)/$AC24</f>
        <v>0</v>
      </c>
      <c r="AQ24" s="16">
        <f>-SUMPRODUCT(H24:H$134,$AC24:$AC$134)/$AC24</f>
        <v>967121.29701561201</v>
      </c>
      <c r="AS24" s="18">
        <f t="shared" si="14"/>
        <v>0.35484865101863955</v>
      </c>
      <c r="AT24" s="18">
        <f t="shared" si="14"/>
        <v>0</v>
      </c>
      <c r="AU24" s="18">
        <f t="shared" si="14"/>
        <v>0</v>
      </c>
      <c r="AV24" s="18">
        <f t="shared" si="14"/>
        <v>0</v>
      </c>
      <c r="AW24" s="18">
        <f t="shared" si="14"/>
        <v>0</v>
      </c>
      <c r="AX24" s="18">
        <f t="shared" si="14"/>
        <v>0</v>
      </c>
      <c r="AY24" s="18">
        <f t="shared" si="14"/>
        <v>0.53090438554556296</v>
      </c>
      <c r="AZ24" s="18">
        <f t="shared" si="15"/>
        <v>0.88575303656420257</v>
      </c>
      <c r="BB24" s="18">
        <f t="shared" si="26"/>
        <v>0.35484865101863955</v>
      </c>
      <c r="BC24" s="18">
        <f t="shared" si="26"/>
        <v>0.53090438554556296</v>
      </c>
      <c r="BD24" s="18">
        <f t="shared" si="27"/>
        <v>0.11424696343579743</v>
      </c>
    </row>
    <row r="25" spans="2:56" x14ac:dyDescent="0.3">
      <c r="B25" s="21">
        <f t="shared" si="17"/>
        <v>60</v>
      </c>
      <c r="D25" s="16">
        <f t="shared" si="18"/>
        <v>957912.38576266018</v>
      </c>
      <c r="E25" s="16"/>
      <c r="F25" s="16">
        <f t="shared" si="1"/>
        <v>12189.944199947571</v>
      </c>
      <c r="G25" s="16">
        <f t="shared" si="19"/>
        <v>0</v>
      </c>
      <c r="H25" s="16">
        <f t="shared" si="20"/>
        <v>0</v>
      </c>
      <c r="I25" s="16">
        <f t="shared" si="2"/>
        <v>48505.116498130388</v>
      </c>
      <c r="J25" s="16"/>
      <c r="K25" s="16">
        <f t="shared" si="3"/>
        <v>1018607.4464607381</v>
      </c>
      <c r="L25" s="16">
        <f t="shared" si="4"/>
        <v>1</v>
      </c>
      <c r="N25" s="16">
        <f t="shared" si="5"/>
        <v>0</v>
      </c>
      <c r="P25" s="16">
        <f t="shared" si="6"/>
        <v>0</v>
      </c>
      <c r="Q25" s="16">
        <f t="shared" si="7"/>
        <v>0</v>
      </c>
      <c r="R25" s="16">
        <f t="shared" si="8"/>
        <v>0</v>
      </c>
      <c r="S25" s="16">
        <f t="shared" si="9"/>
        <v>0</v>
      </c>
      <c r="T25" s="16">
        <f t="shared" si="10"/>
        <v>0</v>
      </c>
      <c r="U25" s="16"/>
      <c r="V25" s="16">
        <f t="shared" si="21"/>
        <v>0</v>
      </c>
      <c r="W25" s="16">
        <f t="shared" si="22"/>
        <v>0</v>
      </c>
      <c r="X25" s="16">
        <f t="shared" si="22"/>
        <v>0</v>
      </c>
      <c r="Z25" s="16">
        <f t="shared" si="23"/>
        <v>0</v>
      </c>
      <c r="AA25" s="16">
        <f t="shared" si="24"/>
        <v>0</v>
      </c>
      <c r="AC25" s="17">
        <f t="shared" si="11"/>
        <v>0.61391325354075932</v>
      </c>
      <c r="AE25" s="16">
        <f>SUMPRODUCT(Z25:Z$134,$AC25:$AC$134)/$AC25</f>
        <v>1234001.0889058884</v>
      </c>
      <c r="AF25" s="16">
        <f t="shared" si="12"/>
        <v>957912.38576266018</v>
      </c>
      <c r="AG25" s="18">
        <f t="shared" si="13"/>
        <v>0.7762654298887055</v>
      </c>
      <c r="AH25" s="18">
        <f t="shared" si="25"/>
        <v>0.2237345701112945</v>
      </c>
      <c r="AJ25" s="16">
        <f>SUMPRODUCT(N25:N$134,$AC25:$AC$134)/$AC25</f>
        <v>1912731.1612294882</v>
      </c>
      <c r="AK25" s="16">
        <f>SUMPRODUCT(P25:P$134,$AC25:$AC$134)/$AC25</f>
        <v>678730.07232359995</v>
      </c>
      <c r="AL25" s="16">
        <f>SUMPRODUCT(Q25:Q$134,$AC25:$AC$134)/$AC25</f>
        <v>0</v>
      </c>
      <c r="AM25" s="16">
        <f>SUMPRODUCT(R25:R$134,$AC25:$AC$134)/$AC25</f>
        <v>0</v>
      </c>
      <c r="AN25" s="16">
        <f>SUMPRODUCT(S25:S$134,$AC25:$AC$134)/$AC25</f>
        <v>0</v>
      </c>
      <c r="AO25" s="16">
        <f>SUMPRODUCT(T25:T$134,$AC25:$AC$134)/$AC25</f>
        <v>0</v>
      </c>
      <c r="AP25" s="16">
        <f>SUMPRODUCT(U25:U$134,$AC25:$AC$134)/$AC25</f>
        <v>0</v>
      </c>
      <c r="AQ25" s="16">
        <f>-SUMPRODUCT(H25:H$134,$AC25:$AC$134)/$AC25</f>
        <v>1015477.3618663927</v>
      </c>
      <c r="AS25" s="18">
        <f t="shared" si="14"/>
        <v>0.3548486510186396</v>
      </c>
      <c r="AT25" s="18">
        <f t="shared" si="14"/>
        <v>0</v>
      </c>
      <c r="AU25" s="18">
        <f t="shared" si="14"/>
        <v>0</v>
      </c>
      <c r="AV25" s="18">
        <f t="shared" si="14"/>
        <v>0</v>
      </c>
      <c r="AW25" s="18">
        <f t="shared" si="14"/>
        <v>0</v>
      </c>
      <c r="AX25" s="18">
        <f t="shared" si="14"/>
        <v>0</v>
      </c>
      <c r="AY25" s="18">
        <f t="shared" si="14"/>
        <v>0.53090438554556296</v>
      </c>
      <c r="AZ25" s="18">
        <f t="shared" si="15"/>
        <v>0.88575303656420257</v>
      </c>
      <c r="BB25" s="18">
        <f t="shared" si="26"/>
        <v>0.3548486510186396</v>
      </c>
      <c r="BC25" s="18">
        <f t="shared" si="26"/>
        <v>0.53090438554556296</v>
      </c>
      <c r="BD25" s="18">
        <f t="shared" si="27"/>
        <v>0.11424696343579743</v>
      </c>
    </row>
    <row r="26" spans="2:56" x14ac:dyDescent="0.3">
      <c r="B26" s="21">
        <f t="shared" si="17"/>
        <v>61</v>
      </c>
      <c r="D26" s="16">
        <f t="shared" si="18"/>
        <v>1018607.4464607381</v>
      </c>
      <c r="E26" s="16"/>
      <c r="F26" s="16">
        <f t="shared" si="1"/>
        <v>12433.74308394652</v>
      </c>
      <c r="G26" s="16">
        <f t="shared" si="19"/>
        <v>0</v>
      </c>
      <c r="H26" s="16">
        <f t="shared" si="20"/>
        <v>0</v>
      </c>
      <c r="I26" s="16">
        <f t="shared" si="2"/>
        <v>51552.05947723423</v>
      </c>
      <c r="J26" s="16"/>
      <c r="K26" s="16">
        <f t="shared" si="3"/>
        <v>1082593.2490219187</v>
      </c>
      <c r="L26" s="16">
        <f t="shared" si="4"/>
        <v>1</v>
      </c>
      <c r="N26" s="16">
        <f t="shared" si="5"/>
        <v>0</v>
      </c>
      <c r="P26" s="16">
        <f t="shared" si="6"/>
        <v>0</v>
      </c>
      <c r="Q26" s="16">
        <f t="shared" si="7"/>
        <v>0</v>
      </c>
      <c r="R26" s="16">
        <f t="shared" si="8"/>
        <v>0</v>
      </c>
      <c r="S26" s="16">
        <f t="shared" si="9"/>
        <v>0</v>
      </c>
      <c r="T26" s="16">
        <f t="shared" si="10"/>
        <v>0</v>
      </c>
      <c r="U26" s="16"/>
      <c r="V26" s="16">
        <f t="shared" si="21"/>
        <v>0</v>
      </c>
      <c r="W26" s="16">
        <f t="shared" si="22"/>
        <v>0</v>
      </c>
      <c r="X26" s="16">
        <f t="shared" si="22"/>
        <v>0</v>
      </c>
      <c r="Z26" s="16">
        <f t="shared" si="23"/>
        <v>0</v>
      </c>
      <c r="AA26" s="16">
        <f t="shared" si="24"/>
        <v>0</v>
      </c>
      <c r="AC26" s="17">
        <f t="shared" si="11"/>
        <v>0.5846792890864374</v>
      </c>
      <c r="AE26" s="16">
        <f>SUMPRODUCT(Z26:Z$134,$AC26:$AC$134)/$AC26</f>
        <v>1295701.143351183</v>
      </c>
      <c r="AF26" s="16">
        <f t="shared" si="12"/>
        <v>1018607.4464607381</v>
      </c>
      <c r="AG26" s="18">
        <f t="shared" si="13"/>
        <v>0.78614382003725503</v>
      </c>
      <c r="AH26" s="18">
        <f t="shared" si="25"/>
        <v>0.21385617996274497</v>
      </c>
      <c r="AJ26" s="16">
        <f>SUMPRODUCT(N26:N$134,$AC26:$AC$134)/$AC26</f>
        <v>2008367.7192909627</v>
      </c>
      <c r="AK26" s="16">
        <f>SUMPRODUCT(P26:P$134,$AC26:$AC$134)/$AC26</f>
        <v>712666.57593977998</v>
      </c>
      <c r="AL26" s="16">
        <f>SUMPRODUCT(Q26:Q$134,$AC26:$AC$134)/$AC26</f>
        <v>0</v>
      </c>
      <c r="AM26" s="16">
        <f>SUMPRODUCT(R26:R$134,$AC26:$AC$134)/$AC26</f>
        <v>0</v>
      </c>
      <c r="AN26" s="16">
        <f>SUMPRODUCT(S26:S$134,$AC26:$AC$134)/$AC26</f>
        <v>0</v>
      </c>
      <c r="AO26" s="16">
        <f>SUMPRODUCT(T26:T$134,$AC26:$AC$134)/$AC26</f>
        <v>0</v>
      </c>
      <c r="AP26" s="16">
        <f>SUMPRODUCT(U26:U$134,$AC26:$AC$134)/$AC26</f>
        <v>0</v>
      </c>
      <c r="AQ26" s="16">
        <f>-SUMPRODUCT(H26:H$134,$AC26:$AC$134)/$AC26</f>
        <v>1066251.2299597124</v>
      </c>
      <c r="AS26" s="18">
        <f t="shared" si="14"/>
        <v>0.3548486510186396</v>
      </c>
      <c r="AT26" s="18">
        <f t="shared" si="14"/>
        <v>0</v>
      </c>
      <c r="AU26" s="18">
        <f t="shared" si="14"/>
        <v>0</v>
      </c>
      <c r="AV26" s="18">
        <f t="shared" si="14"/>
        <v>0</v>
      </c>
      <c r="AW26" s="18">
        <f t="shared" si="14"/>
        <v>0</v>
      </c>
      <c r="AX26" s="18">
        <f t="shared" si="14"/>
        <v>0</v>
      </c>
      <c r="AY26" s="18">
        <f t="shared" si="14"/>
        <v>0.53090438554556307</v>
      </c>
      <c r="AZ26" s="18">
        <f t="shared" si="15"/>
        <v>0.88575303656420268</v>
      </c>
      <c r="BB26" s="18">
        <f t="shared" si="26"/>
        <v>0.3548486510186396</v>
      </c>
      <c r="BC26" s="18">
        <f t="shared" si="26"/>
        <v>0.53090438554556307</v>
      </c>
      <c r="BD26" s="18">
        <f t="shared" si="27"/>
        <v>0.11424696343579732</v>
      </c>
    </row>
    <row r="27" spans="2:56" x14ac:dyDescent="0.3">
      <c r="B27" s="21">
        <f t="shared" si="17"/>
        <v>62</v>
      </c>
      <c r="D27" s="16">
        <f t="shared" si="18"/>
        <v>1082593.2490219187</v>
      </c>
      <c r="E27" s="16"/>
      <c r="F27" s="16">
        <f t="shared" si="1"/>
        <v>12682.417945625453</v>
      </c>
      <c r="G27" s="16">
        <f t="shared" si="19"/>
        <v>0</v>
      </c>
      <c r="H27" s="16">
        <f t="shared" si="20"/>
        <v>0</v>
      </c>
      <c r="I27" s="16">
        <f t="shared" si="2"/>
        <v>54763.783348377212</v>
      </c>
      <c r="J27" s="16"/>
      <c r="K27" s="16">
        <f t="shared" si="3"/>
        <v>1150039.4503159216</v>
      </c>
      <c r="L27" s="16">
        <f t="shared" si="4"/>
        <v>1</v>
      </c>
      <c r="N27" s="16">
        <f t="shared" si="5"/>
        <v>0</v>
      </c>
      <c r="P27" s="16">
        <f t="shared" si="6"/>
        <v>0</v>
      </c>
      <c r="Q27" s="16">
        <f t="shared" si="7"/>
        <v>0</v>
      </c>
      <c r="R27" s="16">
        <f t="shared" si="8"/>
        <v>0</v>
      </c>
      <c r="S27" s="16">
        <f t="shared" si="9"/>
        <v>0</v>
      </c>
      <c r="T27" s="16">
        <f t="shared" si="10"/>
        <v>0</v>
      </c>
      <c r="U27" s="16"/>
      <c r="V27" s="16">
        <f t="shared" si="21"/>
        <v>0</v>
      </c>
      <c r="W27" s="16">
        <f t="shared" si="22"/>
        <v>0</v>
      </c>
      <c r="X27" s="16">
        <f t="shared" si="22"/>
        <v>0</v>
      </c>
      <c r="Z27" s="16">
        <f t="shared" si="23"/>
        <v>0</v>
      </c>
      <c r="AA27" s="16">
        <f t="shared" si="24"/>
        <v>0</v>
      </c>
      <c r="AC27" s="17">
        <f t="shared" si="11"/>
        <v>0.5568374181775595</v>
      </c>
      <c r="AE27" s="16">
        <f>SUMPRODUCT(Z27:Z$134,$AC27:$AC$134)/$AC27</f>
        <v>1360486.200518742</v>
      </c>
      <c r="AF27" s="16">
        <f t="shared" si="12"/>
        <v>1082593.2490219187</v>
      </c>
      <c r="AG27" s="18">
        <f t="shared" si="13"/>
        <v>0.79573997046727485</v>
      </c>
      <c r="AH27" s="18">
        <f t="shared" si="25"/>
        <v>0.20426002953272515</v>
      </c>
      <c r="AJ27" s="16">
        <f>SUMPRODUCT(N27:N$134,$AC27:$AC$134)/$AC27</f>
        <v>2108786.1052555107</v>
      </c>
      <c r="AK27" s="16">
        <f>SUMPRODUCT(P27:P$134,$AC27:$AC$134)/$AC27</f>
        <v>748299.90473676892</v>
      </c>
      <c r="AL27" s="16">
        <f>SUMPRODUCT(Q27:Q$134,$AC27:$AC$134)/$AC27</f>
        <v>0</v>
      </c>
      <c r="AM27" s="16">
        <f>SUMPRODUCT(R27:R$134,$AC27:$AC$134)/$AC27</f>
        <v>0</v>
      </c>
      <c r="AN27" s="16">
        <f>SUMPRODUCT(S27:S$134,$AC27:$AC$134)/$AC27</f>
        <v>0</v>
      </c>
      <c r="AO27" s="16">
        <f>SUMPRODUCT(T27:T$134,$AC27:$AC$134)/$AC27</f>
        <v>0</v>
      </c>
      <c r="AP27" s="16">
        <f>SUMPRODUCT(U27:U$134,$AC27:$AC$134)/$AC27</f>
        <v>0</v>
      </c>
      <c r="AQ27" s="16">
        <f>-SUMPRODUCT(H27:H$134,$AC27:$AC$134)/$AC27</f>
        <v>1119563.7914576977</v>
      </c>
      <c r="AS27" s="18">
        <f t="shared" si="14"/>
        <v>0.3548486510186396</v>
      </c>
      <c r="AT27" s="18">
        <f t="shared" si="14"/>
        <v>0</v>
      </c>
      <c r="AU27" s="18">
        <f t="shared" si="14"/>
        <v>0</v>
      </c>
      <c r="AV27" s="18">
        <f t="shared" si="14"/>
        <v>0</v>
      </c>
      <c r="AW27" s="18">
        <f t="shared" si="14"/>
        <v>0</v>
      </c>
      <c r="AX27" s="18">
        <f t="shared" si="14"/>
        <v>0</v>
      </c>
      <c r="AY27" s="18">
        <f t="shared" si="14"/>
        <v>0.53090438554556296</v>
      </c>
      <c r="AZ27" s="18">
        <f t="shared" si="15"/>
        <v>0.88575303656420257</v>
      </c>
      <c r="BB27" s="18">
        <f t="shared" si="26"/>
        <v>0.3548486510186396</v>
      </c>
      <c r="BC27" s="18">
        <f t="shared" si="26"/>
        <v>0.53090438554556296</v>
      </c>
      <c r="BD27" s="18">
        <f t="shared" si="27"/>
        <v>0.11424696343579743</v>
      </c>
    </row>
    <row r="28" spans="2:56" x14ac:dyDescent="0.3">
      <c r="B28" s="21">
        <f t="shared" si="17"/>
        <v>63</v>
      </c>
      <c r="D28" s="16">
        <f t="shared" si="18"/>
        <v>1150039.4503159216</v>
      </c>
      <c r="E28" s="16"/>
      <c r="F28" s="16">
        <f t="shared" si="1"/>
        <v>12936.066304537961</v>
      </c>
      <c r="G28" s="16">
        <f t="shared" si="19"/>
        <v>0</v>
      </c>
      <c r="H28" s="16">
        <f t="shared" si="20"/>
        <v>0</v>
      </c>
      <c r="I28" s="16">
        <f t="shared" si="2"/>
        <v>58148.775831022976</v>
      </c>
      <c r="J28" s="16"/>
      <c r="K28" s="16">
        <f t="shared" si="3"/>
        <v>1221124.2924514825</v>
      </c>
      <c r="L28" s="16">
        <f t="shared" si="4"/>
        <v>1</v>
      </c>
      <c r="N28" s="16">
        <f t="shared" si="5"/>
        <v>0</v>
      </c>
      <c r="P28" s="16">
        <f t="shared" si="6"/>
        <v>0</v>
      </c>
      <c r="Q28" s="16">
        <f t="shared" si="7"/>
        <v>0</v>
      </c>
      <c r="R28" s="16">
        <f t="shared" si="8"/>
        <v>0</v>
      </c>
      <c r="S28" s="16">
        <f t="shared" si="9"/>
        <v>0</v>
      </c>
      <c r="T28" s="16">
        <f t="shared" si="10"/>
        <v>0</v>
      </c>
      <c r="U28" s="16"/>
      <c r="V28" s="16">
        <f t="shared" si="21"/>
        <v>0</v>
      </c>
      <c r="W28" s="16">
        <f t="shared" si="22"/>
        <v>0</v>
      </c>
      <c r="X28" s="16">
        <f t="shared" si="22"/>
        <v>0</v>
      </c>
      <c r="Z28" s="16">
        <f t="shared" si="23"/>
        <v>0</v>
      </c>
      <c r="AA28" s="16">
        <f t="shared" si="24"/>
        <v>0</v>
      </c>
      <c r="AC28" s="17">
        <f t="shared" si="11"/>
        <v>0.53032135064529462</v>
      </c>
      <c r="AE28" s="16">
        <f>SUMPRODUCT(Z28:Z$134,$AC28:$AC$134)/$AC28</f>
        <v>1428510.5105446794</v>
      </c>
      <c r="AF28" s="16">
        <f t="shared" si="12"/>
        <v>1150039.4503159216</v>
      </c>
      <c r="AG28" s="18">
        <f t="shared" si="13"/>
        <v>0.8050619451707226</v>
      </c>
      <c r="AH28" s="18">
        <f t="shared" si="25"/>
        <v>0.1949380548292774</v>
      </c>
      <c r="AJ28" s="16">
        <f>SUMPRODUCT(N28:N$134,$AC28:$AC$134)/$AC28</f>
        <v>2214225.4105182867</v>
      </c>
      <c r="AK28" s="16">
        <f>SUMPRODUCT(P28:P$134,$AC28:$AC$134)/$AC28</f>
        <v>785714.89997360762</v>
      </c>
      <c r="AL28" s="16">
        <f>SUMPRODUCT(Q28:Q$134,$AC28:$AC$134)/$AC28</f>
        <v>0</v>
      </c>
      <c r="AM28" s="16">
        <f>SUMPRODUCT(R28:R$134,$AC28:$AC$134)/$AC28</f>
        <v>0</v>
      </c>
      <c r="AN28" s="16">
        <f>SUMPRODUCT(S28:S$134,$AC28:$AC$134)/$AC28</f>
        <v>0</v>
      </c>
      <c r="AO28" s="16">
        <f>SUMPRODUCT(T28:T$134,$AC28:$AC$134)/$AC28</f>
        <v>0</v>
      </c>
      <c r="AP28" s="16">
        <f>SUMPRODUCT(U28:U$134,$AC28:$AC$134)/$AC28</f>
        <v>0</v>
      </c>
      <c r="AQ28" s="16">
        <f>-SUMPRODUCT(H28:H$134,$AC28:$AC$134)/$AC28</f>
        <v>1175541.9810305829</v>
      </c>
      <c r="AS28" s="18">
        <f t="shared" si="14"/>
        <v>0.35484865101863966</v>
      </c>
      <c r="AT28" s="18">
        <f t="shared" si="14"/>
        <v>0</v>
      </c>
      <c r="AU28" s="18">
        <f t="shared" si="14"/>
        <v>0</v>
      </c>
      <c r="AV28" s="18">
        <f t="shared" si="14"/>
        <v>0</v>
      </c>
      <c r="AW28" s="18">
        <f t="shared" si="14"/>
        <v>0</v>
      </c>
      <c r="AX28" s="18">
        <f t="shared" si="14"/>
        <v>0</v>
      </c>
      <c r="AY28" s="18">
        <f t="shared" si="14"/>
        <v>0.53090438554556296</v>
      </c>
      <c r="AZ28" s="18">
        <f t="shared" si="15"/>
        <v>0.88575303656420257</v>
      </c>
      <c r="BB28" s="18">
        <f t="shared" si="26"/>
        <v>0.35484865101863966</v>
      </c>
      <c r="BC28" s="18">
        <f t="shared" si="26"/>
        <v>0.53090438554556296</v>
      </c>
      <c r="BD28" s="18">
        <f t="shared" si="27"/>
        <v>0.11424696343579743</v>
      </c>
    </row>
    <row r="29" spans="2:56" x14ac:dyDescent="0.3">
      <c r="B29" s="21">
        <f t="shared" si="17"/>
        <v>64</v>
      </c>
      <c r="D29" s="16">
        <f t="shared" si="18"/>
        <v>1221124.2924514825</v>
      </c>
      <c r="E29" s="16"/>
      <c r="F29" s="16">
        <f t="shared" si="1"/>
        <v>13194.787630628722</v>
      </c>
      <c r="G29" s="16">
        <f t="shared" si="19"/>
        <v>0</v>
      </c>
      <c r="H29" s="16">
        <f t="shared" si="20"/>
        <v>0</v>
      </c>
      <c r="I29" s="16">
        <f t="shared" si="2"/>
        <v>61715.954004105566</v>
      </c>
      <c r="J29" s="16"/>
      <c r="K29" s="16">
        <f t="shared" si="3"/>
        <v>1296035.0340862169</v>
      </c>
      <c r="L29" s="16">
        <f t="shared" si="4"/>
        <v>1</v>
      </c>
      <c r="N29" s="16">
        <f t="shared" si="5"/>
        <v>0</v>
      </c>
      <c r="P29" s="16">
        <f t="shared" si="6"/>
        <v>0</v>
      </c>
      <c r="Q29" s="16">
        <f t="shared" si="7"/>
        <v>0</v>
      </c>
      <c r="R29" s="16">
        <f t="shared" si="8"/>
        <v>0</v>
      </c>
      <c r="S29" s="16">
        <f t="shared" si="9"/>
        <v>0</v>
      </c>
      <c r="T29" s="16">
        <f t="shared" si="10"/>
        <v>0</v>
      </c>
      <c r="U29" s="16"/>
      <c r="V29" s="16">
        <f t="shared" si="21"/>
        <v>0</v>
      </c>
      <c r="W29" s="16">
        <f t="shared" si="22"/>
        <v>0</v>
      </c>
      <c r="X29" s="16">
        <f t="shared" si="22"/>
        <v>0</v>
      </c>
      <c r="Z29" s="16">
        <f t="shared" si="23"/>
        <v>0</v>
      </c>
      <c r="AA29" s="16">
        <f t="shared" si="24"/>
        <v>0</v>
      </c>
      <c r="AC29" s="17">
        <f t="shared" si="11"/>
        <v>0.50506795299551888</v>
      </c>
      <c r="AE29" s="16">
        <f>SUMPRODUCT(Z29:Z$134,$AC29:$AC$134)/$AC29</f>
        <v>1499936.0360719129</v>
      </c>
      <c r="AF29" s="16">
        <f t="shared" si="12"/>
        <v>1221124.2924514825</v>
      </c>
      <c r="AG29" s="18">
        <f t="shared" si="13"/>
        <v>0.81411757773978632</v>
      </c>
      <c r="AH29" s="18">
        <f t="shared" si="25"/>
        <v>0.18588242226021368</v>
      </c>
      <c r="AJ29" s="16">
        <f>SUMPRODUCT(N29:N$134,$AC29:$AC$134)/$AC29</f>
        <v>2324936.6810442004</v>
      </c>
      <c r="AK29" s="16">
        <f>SUMPRODUCT(P29:P$134,$AC29:$AC$134)/$AC29</f>
        <v>825000.64497228758</v>
      </c>
      <c r="AL29" s="16">
        <f>SUMPRODUCT(Q29:Q$134,$AC29:$AC$134)/$AC29</f>
        <v>0</v>
      </c>
      <c r="AM29" s="16">
        <f>SUMPRODUCT(R29:R$134,$AC29:$AC$134)/$AC29</f>
        <v>0</v>
      </c>
      <c r="AN29" s="16">
        <f>SUMPRODUCT(S29:S$134,$AC29:$AC$134)/$AC29</f>
        <v>0</v>
      </c>
      <c r="AO29" s="16">
        <f>SUMPRODUCT(T29:T$134,$AC29:$AC$134)/$AC29</f>
        <v>0</v>
      </c>
      <c r="AP29" s="16">
        <f>SUMPRODUCT(U29:U$134,$AC29:$AC$134)/$AC29</f>
        <v>0</v>
      </c>
      <c r="AQ29" s="16">
        <f>-SUMPRODUCT(H29:H$134,$AC29:$AC$134)/$AC29</f>
        <v>1234319.0800821118</v>
      </c>
      <c r="AS29" s="18">
        <f t="shared" si="14"/>
        <v>0.35484865101863955</v>
      </c>
      <c r="AT29" s="18">
        <f t="shared" si="14"/>
        <v>0</v>
      </c>
      <c r="AU29" s="18">
        <f t="shared" si="14"/>
        <v>0</v>
      </c>
      <c r="AV29" s="18">
        <f t="shared" si="14"/>
        <v>0</v>
      </c>
      <c r="AW29" s="18">
        <f t="shared" si="14"/>
        <v>0</v>
      </c>
      <c r="AX29" s="18">
        <f t="shared" si="14"/>
        <v>0</v>
      </c>
      <c r="AY29" s="18">
        <f t="shared" si="14"/>
        <v>0.53090438554556296</v>
      </c>
      <c r="AZ29" s="18">
        <f t="shared" si="15"/>
        <v>0.88575303656420257</v>
      </c>
      <c r="BB29" s="18">
        <f t="shared" si="26"/>
        <v>0.35484865101863955</v>
      </c>
      <c r="BC29" s="18">
        <f t="shared" si="26"/>
        <v>0.53090438554556296</v>
      </c>
      <c r="BD29" s="18">
        <f t="shared" si="27"/>
        <v>0.11424696343579743</v>
      </c>
    </row>
    <row r="30" spans="2:56" x14ac:dyDescent="0.3">
      <c r="B30" s="21">
        <f t="shared" si="17"/>
        <v>65</v>
      </c>
      <c r="D30" s="16">
        <f t="shared" si="18"/>
        <v>1296035.0340862169</v>
      </c>
      <c r="E30" s="16"/>
      <c r="F30" s="16">
        <f t="shared" si="1"/>
        <v>0</v>
      </c>
      <c r="G30" s="16">
        <f t="shared" si="19"/>
        <v>0</v>
      </c>
      <c r="H30" s="16">
        <f t="shared" si="20"/>
        <v>-88602.763281686101</v>
      </c>
      <c r="I30" s="16">
        <f t="shared" si="2"/>
        <v>60371.61354022655</v>
      </c>
      <c r="J30" s="16"/>
      <c r="K30" s="16">
        <f t="shared" si="3"/>
        <v>1267803.8843447575</v>
      </c>
      <c r="L30" s="16">
        <f t="shared" si="4"/>
        <v>1</v>
      </c>
      <c r="N30" s="16">
        <f t="shared" si="5"/>
        <v>107669.46706593034</v>
      </c>
      <c r="P30" s="16">
        <f t="shared" si="6"/>
        <v>0</v>
      </c>
      <c r="Q30" s="16">
        <f t="shared" si="7"/>
        <v>0</v>
      </c>
      <c r="R30" s="16">
        <f t="shared" si="8"/>
        <v>0</v>
      </c>
      <c r="S30" s="16">
        <f t="shared" si="9"/>
        <v>0</v>
      </c>
      <c r="T30" s="16">
        <f t="shared" si="10"/>
        <v>0</v>
      </c>
      <c r="U30" s="16"/>
      <c r="V30" s="16">
        <f t="shared" si="21"/>
        <v>0</v>
      </c>
      <c r="W30" s="16">
        <f t="shared" si="22"/>
        <v>0</v>
      </c>
      <c r="X30" s="16">
        <f t="shared" si="22"/>
        <v>0</v>
      </c>
      <c r="Z30" s="16">
        <f t="shared" si="23"/>
        <v>107669.46706593034</v>
      </c>
      <c r="AA30" s="16">
        <f t="shared" si="24"/>
        <v>0</v>
      </c>
      <c r="AC30" s="17">
        <f t="shared" si="11"/>
        <v>0.48101709809097021</v>
      </c>
      <c r="AE30" s="16">
        <f>SUMPRODUCT(Z30:Z$134,$AC30:$AC$134)/$AC30</f>
        <v>1574932.8378755089</v>
      </c>
      <c r="AF30" s="16">
        <f t="shared" si="12"/>
        <v>1296035.0340862169</v>
      </c>
      <c r="AG30" s="18">
        <f t="shared" si="13"/>
        <v>0.8229144779497336</v>
      </c>
      <c r="AH30" s="18">
        <f t="shared" si="25"/>
        <v>0.1770855220502664</v>
      </c>
      <c r="AJ30" s="16">
        <f>SUMPRODUCT(N30:N$134,$AC30:$AC$134)/$AC30</f>
        <v>2441183.5150964111</v>
      </c>
      <c r="AK30" s="16">
        <f>SUMPRODUCT(P30:P$134,$AC30:$AC$134)/$AC30</f>
        <v>866250.67722090229</v>
      </c>
      <c r="AL30" s="16">
        <f>SUMPRODUCT(Q30:Q$134,$AC30:$AC$134)/$AC30</f>
        <v>0</v>
      </c>
      <c r="AM30" s="16">
        <f>SUMPRODUCT(R30:R$134,$AC30:$AC$134)/$AC30</f>
        <v>0</v>
      </c>
      <c r="AN30" s="16">
        <f>SUMPRODUCT(S30:S$134,$AC30:$AC$134)/$AC30</f>
        <v>0</v>
      </c>
      <c r="AO30" s="16">
        <f>SUMPRODUCT(T30:T$134,$AC30:$AC$134)/$AC30</f>
        <v>0</v>
      </c>
      <c r="AP30" s="16">
        <f>SUMPRODUCT(U30:U$134,$AC30:$AC$134)/$AC30</f>
        <v>0</v>
      </c>
      <c r="AQ30" s="16">
        <f>-SUMPRODUCT(H30:H$134,$AC30:$AC$134)/$AC30</f>
        <v>1296035.0340862176</v>
      </c>
      <c r="AS30" s="18">
        <f t="shared" si="14"/>
        <v>0.3548486510186396</v>
      </c>
      <c r="AT30" s="18">
        <f t="shared" si="14"/>
        <v>0</v>
      </c>
      <c r="AU30" s="18">
        <f t="shared" si="14"/>
        <v>0</v>
      </c>
      <c r="AV30" s="18">
        <f t="shared" si="14"/>
        <v>0</v>
      </c>
      <c r="AW30" s="18">
        <f t="shared" si="14"/>
        <v>0</v>
      </c>
      <c r="AX30" s="18">
        <f t="shared" si="14"/>
        <v>0</v>
      </c>
      <c r="AY30" s="18">
        <f t="shared" si="14"/>
        <v>0.53090438554556296</v>
      </c>
      <c r="AZ30" s="18">
        <f t="shared" si="15"/>
        <v>0.88575303656420257</v>
      </c>
      <c r="BB30" s="18">
        <f t="shared" si="26"/>
        <v>0.3548486510186396</v>
      </c>
      <c r="BC30" s="18">
        <f t="shared" si="26"/>
        <v>0.53090438554556296</v>
      </c>
      <c r="BD30" s="18">
        <f t="shared" si="27"/>
        <v>0.11424696343579743</v>
      </c>
    </row>
    <row r="31" spans="2:56" x14ac:dyDescent="0.3">
      <c r="B31" s="21">
        <f t="shared" si="17"/>
        <v>66</v>
      </c>
      <c r="D31" s="16">
        <f t="shared" si="18"/>
        <v>1267803.8843447575</v>
      </c>
      <c r="E31" s="16"/>
      <c r="F31" s="16">
        <f t="shared" si="1"/>
        <v>0</v>
      </c>
      <c r="G31" s="16">
        <f t="shared" si="19"/>
        <v>0</v>
      </c>
      <c r="H31" s="16">
        <f t="shared" si="20"/>
        <v>-90374.818547319868</v>
      </c>
      <c r="I31" s="16">
        <f t="shared" si="2"/>
        <v>58871.45328987189</v>
      </c>
      <c r="J31" s="16"/>
      <c r="K31" s="16">
        <f t="shared" si="3"/>
        <v>1236300.5190873095</v>
      </c>
      <c r="L31" s="16">
        <f t="shared" si="4"/>
        <v>1</v>
      </c>
      <c r="N31" s="16">
        <f t="shared" si="5"/>
        <v>109822.85640724897</v>
      </c>
      <c r="P31" s="16">
        <f t="shared" si="6"/>
        <v>0</v>
      </c>
      <c r="Q31" s="16">
        <f t="shared" si="7"/>
        <v>0</v>
      </c>
      <c r="R31" s="16">
        <f t="shared" si="8"/>
        <v>0</v>
      </c>
      <c r="S31" s="16">
        <f t="shared" si="9"/>
        <v>0</v>
      </c>
      <c r="T31" s="16">
        <f t="shared" si="10"/>
        <v>0</v>
      </c>
      <c r="U31" s="16"/>
      <c r="V31" s="16">
        <f t="shared" si="21"/>
        <v>0</v>
      </c>
      <c r="W31" s="16">
        <f t="shared" si="22"/>
        <v>0</v>
      </c>
      <c r="X31" s="16">
        <f t="shared" si="22"/>
        <v>0</v>
      </c>
      <c r="Z31" s="16">
        <f t="shared" si="23"/>
        <v>109822.85640724897</v>
      </c>
      <c r="AA31" s="16">
        <f t="shared" si="24"/>
        <v>0</v>
      </c>
      <c r="AC31" s="17">
        <f t="shared" si="11"/>
        <v>0.45811152199140021</v>
      </c>
      <c r="AE31" s="16">
        <f>SUMPRODUCT(Z31:Z$134,$AC31:$AC$134)/$AC31</f>
        <v>1540626.5393500575</v>
      </c>
      <c r="AF31" s="16">
        <f t="shared" si="12"/>
        <v>1267803.8843447575</v>
      </c>
      <c r="AG31" s="18">
        <f t="shared" si="13"/>
        <v>0.82291447794973382</v>
      </c>
      <c r="AH31" s="18">
        <f t="shared" si="25"/>
        <v>0.17708552205026618</v>
      </c>
      <c r="AJ31" s="16">
        <f>SUMPRODUCT(N31:N$134,$AC31:$AC$134)/$AC31</f>
        <v>2450189.7504320047</v>
      </c>
      <c r="AK31" s="16">
        <f>SUMPRODUCT(P31:P$134,$AC31:$AC$134)/$AC31</f>
        <v>909563.21108194743</v>
      </c>
      <c r="AL31" s="16">
        <f>SUMPRODUCT(Q31:Q$134,$AC31:$AC$134)/$AC31</f>
        <v>0</v>
      </c>
      <c r="AM31" s="16">
        <f>SUMPRODUCT(R31:R$134,$AC31:$AC$134)/$AC31</f>
        <v>0</v>
      </c>
      <c r="AN31" s="16">
        <f>SUMPRODUCT(S31:S$134,$AC31:$AC$134)/$AC31</f>
        <v>0</v>
      </c>
      <c r="AO31" s="16">
        <f>SUMPRODUCT(T31:T$134,$AC31:$AC$134)/$AC31</f>
        <v>0</v>
      </c>
      <c r="AP31" s="16">
        <f>SUMPRODUCT(U31:U$134,$AC31:$AC$134)/$AC31</f>
        <v>0</v>
      </c>
      <c r="AQ31" s="16">
        <f>-SUMPRODUCT(H31:H$134,$AC31:$AC$134)/$AC31</f>
        <v>1267803.8843447578</v>
      </c>
      <c r="AS31" s="18">
        <f t="shared" ref="AS31:AY46" si="28">IFERROR(AK31/$AJ31,0)</f>
        <v>0.3712215394426403</v>
      </c>
      <c r="AT31" s="18">
        <f t="shared" si="28"/>
        <v>0</v>
      </c>
      <c r="AU31" s="18">
        <f t="shared" si="28"/>
        <v>0</v>
      </c>
      <c r="AV31" s="18">
        <f t="shared" si="28"/>
        <v>0</v>
      </c>
      <c r="AW31" s="18">
        <f t="shared" si="28"/>
        <v>0</v>
      </c>
      <c r="AX31" s="18">
        <f t="shared" si="28"/>
        <v>0</v>
      </c>
      <c r="AY31" s="18">
        <f t="shared" si="28"/>
        <v>0.5174308986155971</v>
      </c>
      <c r="AZ31" s="18">
        <f t="shared" si="15"/>
        <v>0.88865243805823746</v>
      </c>
      <c r="BB31" s="18">
        <f t="shared" si="26"/>
        <v>0.3712215394426403</v>
      </c>
      <c r="BC31" s="18">
        <f t="shared" si="26"/>
        <v>0.5174308986155971</v>
      </c>
      <c r="BD31" s="18">
        <f t="shared" si="27"/>
        <v>0.11134756194176254</v>
      </c>
    </row>
    <row r="32" spans="2:56" x14ac:dyDescent="0.3">
      <c r="B32" s="21">
        <f t="shared" si="17"/>
        <v>67</v>
      </c>
      <c r="D32" s="16">
        <f t="shared" si="18"/>
        <v>1236300.5190873095</v>
      </c>
      <c r="E32" s="16"/>
      <c r="F32" s="16">
        <f t="shared" si="1"/>
        <v>0</v>
      </c>
      <c r="G32" s="16">
        <f t="shared" si="19"/>
        <v>0</v>
      </c>
      <c r="H32" s="16">
        <f t="shared" si="20"/>
        <v>-92182.314918266246</v>
      </c>
      <c r="I32" s="16">
        <f t="shared" si="2"/>
        <v>57205.910208452173</v>
      </c>
      <c r="J32" s="16"/>
      <c r="K32" s="16">
        <f t="shared" si="3"/>
        <v>1201324.1143774956</v>
      </c>
      <c r="L32" s="16">
        <f t="shared" si="4"/>
        <v>1</v>
      </c>
      <c r="N32" s="16">
        <f t="shared" si="5"/>
        <v>112019.31353539396</v>
      </c>
      <c r="P32" s="16">
        <f t="shared" si="6"/>
        <v>0</v>
      </c>
      <c r="Q32" s="16">
        <f t="shared" si="7"/>
        <v>0</v>
      </c>
      <c r="R32" s="16">
        <f t="shared" si="8"/>
        <v>0</v>
      </c>
      <c r="S32" s="16">
        <f t="shared" si="9"/>
        <v>0</v>
      </c>
      <c r="T32" s="16">
        <f t="shared" si="10"/>
        <v>0</v>
      </c>
      <c r="U32" s="16"/>
      <c r="V32" s="16">
        <f t="shared" si="21"/>
        <v>0</v>
      </c>
      <c r="W32" s="16">
        <f t="shared" si="22"/>
        <v>0</v>
      </c>
      <c r="X32" s="16">
        <f t="shared" si="22"/>
        <v>0</v>
      </c>
      <c r="Z32" s="16">
        <f t="shared" si="23"/>
        <v>112019.31353539396</v>
      </c>
      <c r="AA32" s="16">
        <f t="shared" si="24"/>
        <v>0</v>
      </c>
      <c r="AC32" s="17">
        <f t="shared" si="11"/>
        <v>0.43629668761085727</v>
      </c>
      <c r="AE32" s="16">
        <f>SUMPRODUCT(Z32:Z$134,$AC32:$AC$134)/$AC32</f>
        <v>1502343.8670899491</v>
      </c>
      <c r="AF32" s="16">
        <f t="shared" si="12"/>
        <v>1236300.5190873095</v>
      </c>
      <c r="AG32" s="18">
        <f t="shared" si="13"/>
        <v>0.8229144779497336</v>
      </c>
      <c r="AH32" s="18">
        <f t="shared" si="25"/>
        <v>0.1770855220502664</v>
      </c>
      <c r="AJ32" s="16">
        <f>SUMPRODUCT(N32:N$134,$AC32:$AC$134)/$AC32</f>
        <v>2457385.2387259938</v>
      </c>
      <c r="AK32" s="16">
        <f>SUMPRODUCT(P32:P$134,$AC32:$AC$134)/$AC32</f>
        <v>955041.37163604493</v>
      </c>
      <c r="AL32" s="16">
        <f>SUMPRODUCT(Q32:Q$134,$AC32:$AC$134)/$AC32</f>
        <v>0</v>
      </c>
      <c r="AM32" s="16">
        <f>SUMPRODUCT(R32:R$134,$AC32:$AC$134)/$AC32</f>
        <v>0</v>
      </c>
      <c r="AN32" s="16">
        <f>SUMPRODUCT(S32:S$134,$AC32:$AC$134)/$AC32</f>
        <v>0</v>
      </c>
      <c r="AO32" s="16">
        <f>SUMPRODUCT(T32:T$134,$AC32:$AC$134)/$AC32</f>
        <v>0</v>
      </c>
      <c r="AP32" s="16">
        <f>SUMPRODUCT(U32:U$134,$AC32:$AC$134)/$AC32</f>
        <v>0</v>
      </c>
      <c r="AQ32" s="16">
        <f>-SUMPRODUCT(H32:H$134,$AC32:$AC$134)/$AC32</f>
        <v>1236300.5190873097</v>
      </c>
      <c r="AS32" s="18">
        <f t="shared" si="28"/>
        <v>0.38864129098910694</v>
      </c>
      <c r="AT32" s="18">
        <f t="shared" si="28"/>
        <v>0</v>
      </c>
      <c r="AU32" s="18">
        <f t="shared" si="28"/>
        <v>0</v>
      </c>
      <c r="AV32" s="18">
        <f t="shared" si="28"/>
        <v>0</v>
      </c>
      <c r="AW32" s="18">
        <f t="shared" si="28"/>
        <v>0</v>
      </c>
      <c r="AX32" s="18">
        <f t="shared" si="28"/>
        <v>0</v>
      </c>
      <c r="AY32" s="18">
        <f t="shared" si="28"/>
        <v>0.50309593286572241</v>
      </c>
      <c r="AZ32" s="18">
        <f t="shared" si="15"/>
        <v>0.89173722385482934</v>
      </c>
      <c r="BB32" s="18">
        <f t="shared" si="26"/>
        <v>0.38864129098910694</v>
      </c>
      <c r="BC32" s="18">
        <f t="shared" si="26"/>
        <v>0.50309593286572241</v>
      </c>
      <c r="BD32" s="18">
        <f t="shared" si="27"/>
        <v>0.10826277614517066</v>
      </c>
    </row>
    <row r="33" spans="2:56" x14ac:dyDescent="0.3">
      <c r="B33" s="21">
        <f t="shared" si="17"/>
        <v>68</v>
      </c>
      <c r="D33" s="16">
        <f t="shared" si="18"/>
        <v>1201324.1143774956</v>
      </c>
      <c r="E33" s="16"/>
      <c r="F33" s="16">
        <f t="shared" si="1"/>
        <v>0</v>
      </c>
      <c r="G33" s="16">
        <f t="shared" si="19"/>
        <v>0</v>
      </c>
      <c r="H33" s="16">
        <f t="shared" si="20"/>
        <v>-94025.961216631578</v>
      </c>
      <c r="I33" s="16">
        <f t="shared" si="2"/>
        <v>55364.907658043201</v>
      </c>
      <c r="J33" s="16"/>
      <c r="K33" s="16">
        <f t="shared" si="3"/>
        <v>1162663.0608189073</v>
      </c>
      <c r="L33" s="16">
        <f t="shared" si="4"/>
        <v>1</v>
      </c>
      <c r="N33" s="16">
        <f t="shared" si="5"/>
        <v>114259.69980610182</v>
      </c>
      <c r="P33" s="16">
        <f t="shared" si="6"/>
        <v>0</v>
      </c>
      <c r="Q33" s="16">
        <f t="shared" si="7"/>
        <v>0</v>
      </c>
      <c r="R33" s="16">
        <f t="shared" si="8"/>
        <v>0</v>
      </c>
      <c r="S33" s="16">
        <f t="shared" si="9"/>
        <v>0</v>
      </c>
      <c r="T33" s="16">
        <f t="shared" si="10"/>
        <v>0</v>
      </c>
      <c r="U33" s="16"/>
      <c r="V33" s="16">
        <f t="shared" si="21"/>
        <v>0</v>
      </c>
      <c r="W33" s="16">
        <f t="shared" si="22"/>
        <v>0</v>
      </c>
      <c r="X33" s="16">
        <f t="shared" si="22"/>
        <v>0</v>
      </c>
      <c r="Z33" s="16">
        <f t="shared" si="23"/>
        <v>114259.69980610182</v>
      </c>
      <c r="AA33" s="16">
        <f t="shared" si="24"/>
        <v>0</v>
      </c>
      <c r="AC33" s="17">
        <f t="shared" si="11"/>
        <v>0.41552065486748313</v>
      </c>
      <c r="AE33" s="16">
        <f>SUMPRODUCT(Z33:Z$134,$AC33:$AC$134)/$AC33</f>
        <v>1459840.7812322828</v>
      </c>
      <c r="AF33" s="16">
        <f t="shared" si="12"/>
        <v>1201324.1143774956</v>
      </c>
      <c r="AG33" s="18">
        <f t="shared" si="13"/>
        <v>0.82291447794973382</v>
      </c>
      <c r="AH33" s="18">
        <f t="shared" si="25"/>
        <v>0.17708552205026618</v>
      </c>
      <c r="AJ33" s="16">
        <f>SUMPRODUCT(N33:N$134,$AC33:$AC$134)/$AC33</f>
        <v>2462634.22145013</v>
      </c>
      <c r="AK33" s="16">
        <f>SUMPRODUCT(P33:P$134,$AC33:$AC$134)/$AC33</f>
        <v>1002793.4402178471</v>
      </c>
      <c r="AL33" s="16">
        <f>SUMPRODUCT(Q33:Q$134,$AC33:$AC$134)/$AC33</f>
        <v>0</v>
      </c>
      <c r="AM33" s="16">
        <f>SUMPRODUCT(R33:R$134,$AC33:$AC$134)/$AC33</f>
        <v>0</v>
      </c>
      <c r="AN33" s="16">
        <f>SUMPRODUCT(S33:S$134,$AC33:$AC$134)/$AC33</f>
        <v>0</v>
      </c>
      <c r="AO33" s="16">
        <f>SUMPRODUCT(T33:T$134,$AC33:$AC$134)/$AC33</f>
        <v>0</v>
      </c>
      <c r="AP33" s="16">
        <f>SUMPRODUCT(U33:U$134,$AC33:$AC$134)/$AC33</f>
        <v>0</v>
      </c>
      <c r="AQ33" s="16">
        <f>-SUMPRODUCT(H33:H$134,$AC33:$AC$134)/$AC33</f>
        <v>1201324.1143774958</v>
      </c>
      <c r="AS33" s="18">
        <f t="shared" si="28"/>
        <v>0.40720356741706815</v>
      </c>
      <c r="AT33" s="18">
        <f t="shared" si="28"/>
        <v>0</v>
      </c>
      <c r="AU33" s="18">
        <f t="shared" si="28"/>
        <v>0</v>
      </c>
      <c r="AV33" s="18">
        <f t="shared" si="28"/>
        <v>0</v>
      </c>
      <c r="AW33" s="18">
        <f t="shared" si="28"/>
        <v>0</v>
      </c>
      <c r="AX33" s="18">
        <f t="shared" si="28"/>
        <v>0</v>
      </c>
      <c r="AY33" s="18">
        <f t="shared" si="28"/>
        <v>0.48782076684944803</v>
      </c>
      <c r="AZ33" s="18">
        <f t="shared" si="15"/>
        <v>0.89502433426651617</v>
      </c>
      <c r="BB33" s="18">
        <f t="shared" si="26"/>
        <v>0.40720356741706815</v>
      </c>
      <c r="BC33" s="18">
        <f t="shared" si="26"/>
        <v>0.48782076684944803</v>
      </c>
      <c r="BD33" s="18">
        <f t="shared" si="27"/>
        <v>0.10497566573348383</v>
      </c>
    </row>
    <row r="34" spans="2:56" x14ac:dyDescent="0.3">
      <c r="B34" s="21">
        <f t="shared" si="17"/>
        <v>69</v>
      </c>
      <c r="D34" s="16">
        <f t="shared" si="18"/>
        <v>1162663.0608189073</v>
      </c>
      <c r="E34" s="16"/>
      <c r="F34" s="16">
        <f t="shared" si="1"/>
        <v>0</v>
      </c>
      <c r="G34" s="16">
        <f t="shared" si="19"/>
        <v>0</v>
      </c>
      <c r="H34" s="16">
        <f t="shared" si="20"/>
        <v>-95906.480440964238</v>
      </c>
      <c r="I34" s="16">
        <f t="shared" si="2"/>
        <v>53337.829018897159</v>
      </c>
      <c r="J34" s="16"/>
      <c r="K34" s="16">
        <f t="shared" si="3"/>
        <v>1120094.4093968403</v>
      </c>
      <c r="L34" s="16">
        <f t="shared" si="4"/>
        <v>1</v>
      </c>
      <c r="N34" s="16">
        <f t="shared" si="5"/>
        <v>116544.89380222384</v>
      </c>
      <c r="P34" s="16">
        <f t="shared" si="6"/>
        <v>0</v>
      </c>
      <c r="Q34" s="16">
        <f t="shared" si="7"/>
        <v>0</v>
      </c>
      <c r="R34" s="16">
        <f t="shared" si="8"/>
        <v>0</v>
      </c>
      <c r="S34" s="16">
        <f t="shared" si="9"/>
        <v>0</v>
      </c>
      <c r="T34" s="16">
        <f t="shared" si="10"/>
        <v>0</v>
      </c>
      <c r="U34" s="16"/>
      <c r="V34" s="16">
        <f t="shared" si="21"/>
        <v>0</v>
      </c>
      <c r="W34" s="16">
        <f t="shared" si="22"/>
        <v>0</v>
      </c>
      <c r="X34" s="16">
        <f t="shared" si="22"/>
        <v>0</v>
      </c>
      <c r="Z34" s="16">
        <f t="shared" si="23"/>
        <v>116544.89380222384</v>
      </c>
      <c r="AA34" s="16">
        <f t="shared" si="24"/>
        <v>0</v>
      </c>
      <c r="AC34" s="17">
        <f t="shared" si="11"/>
        <v>0.39573395701665059</v>
      </c>
      <c r="AE34" s="16">
        <f>SUMPRODUCT(Z34:Z$134,$AC34:$AC$134)/$AC34</f>
        <v>1412860.1354974897</v>
      </c>
      <c r="AF34" s="16">
        <f t="shared" si="12"/>
        <v>1162663.0608189073</v>
      </c>
      <c r="AG34" s="18">
        <f t="shared" si="13"/>
        <v>0.82291447794973416</v>
      </c>
      <c r="AH34" s="18">
        <f t="shared" si="25"/>
        <v>0.17708552205026584</v>
      </c>
      <c r="AJ34" s="16">
        <f>SUMPRODUCT(N34:N$134,$AC34:$AC$134)/$AC34</f>
        <v>2465793.24772623</v>
      </c>
      <c r="AK34" s="16">
        <f>SUMPRODUCT(P34:P$134,$AC34:$AC$134)/$AC34</f>
        <v>1052933.1122287395</v>
      </c>
      <c r="AL34" s="16">
        <f>SUMPRODUCT(Q34:Q$134,$AC34:$AC$134)/$AC34</f>
        <v>0</v>
      </c>
      <c r="AM34" s="16">
        <f>SUMPRODUCT(R34:R$134,$AC34:$AC$134)/$AC34</f>
        <v>0</v>
      </c>
      <c r="AN34" s="16">
        <f>SUMPRODUCT(S34:S$134,$AC34:$AC$134)/$AC34</f>
        <v>0</v>
      </c>
      <c r="AO34" s="16">
        <f>SUMPRODUCT(T34:T$134,$AC34:$AC$134)/$AC34</f>
        <v>0</v>
      </c>
      <c r="AP34" s="16">
        <f>SUMPRODUCT(U34:U$134,$AC34:$AC$134)/$AC34</f>
        <v>0</v>
      </c>
      <c r="AQ34" s="16">
        <f>-SUMPRODUCT(H34:H$134,$AC34:$AC$134)/$AC34</f>
        <v>1162663.0608189073</v>
      </c>
      <c r="AS34" s="18">
        <f t="shared" si="28"/>
        <v>0.42701597678543229</v>
      </c>
      <c r="AT34" s="18">
        <f t="shared" si="28"/>
        <v>0</v>
      </c>
      <c r="AU34" s="18">
        <f t="shared" si="28"/>
        <v>0</v>
      </c>
      <c r="AV34" s="18">
        <f t="shared" si="28"/>
        <v>0</v>
      </c>
      <c r="AW34" s="18">
        <f t="shared" si="28"/>
        <v>0</v>
      </c>
      <c r="AX34" s="18">
        <f t="shared" si="28"/>
        <v>0</v>
      </c>
      <c r="AY34" s="18">
        <f t="shared" si="28"/>
        <v>0.47151684833715407</v>
      </c>
      <c r="AZ34" s="18">
        <f t="shared" si="15"/>
        <v>0.89853282512258636</v>
      </c>
      <c r="BB34" s="18">
        <f t="shared" si="26"/>
        <v>0.42701597678543229</v>
      </c>
      <c r="BC34" s="18">
        <f t="shared" si="26"/>
        <v>0.47151684833715407</v>
      </c>
      <c r="BD34" s="18">
        <f t="shared" si="27"/>
        <v>0.10146717487741364</v>
      </c>
    </row>
    <row r="35" spans="2:56" x14ac:dyDescent="0.3">
      <c r="B35" s="21">
        <f t="shared" si="17"/>
        <v>70</v>
      </c>
      <c r="D35" s="16">
        <f t="shared" si="18"/>
        <v>1120094.4093968403</v>
      </c>
      <c r="E35" s="16"/>
      <c r="F35" s="16">
        <f t="shared" si="1"/>
        <v>0</v>
      </c>
      <c r="G35" s="16">
        <f t="shared" si="19"/>
        <v>0</v>
      </c>
      <c r="H35" s="16">
        <f t="shared" si="20"/>
        <v>-53979.619825470552</v>
      </c>
      <c r="I35" s="16">
        <f t="shared" si="2"/>
        <v>53305.739478568488</v>
      </c>
      <c r="J35" s="16"/>
      <c r="K35" s="16">
        <f t="shared" si="3"/>
        <v>1119420.5290499383</v>
      </c>
      <c r="L35" s="16">
        <f t="shared" si="4"/>
        <v>1</v>
      </c>
      <c r="N35" s="16">
        <f t="shared" si="5"/>
        <v>118875.79167826835</v>
      </c>
      <c r="P35" s="16">
        <f t="shared" si="6"/>
        <v>53280.129830199869</v>
      </c>
      <c r="Q35" s="16">
        <f t="shared" si="7"/>
        <v>0</v>
      </c>
      <c r="R35" s="16">
        <f t="shared" si="8"/>
        <v>0</v>
      </c>
      <c r="S35" s="16">
        <f t="shared" si="9"/>
        <v>0</v>
      </c>
      <c r="T35" s="16">
        <f t="shared" si="10"/>
        <v>0</v>
      </c>
      <c r="U35" s="16"/>
      <c r="V35" s="16">
        <f t="shared" si="21"/>
        <v>53280.129830199869</v>
      </c>
      <c r="W35" s="16">
        <f t="shared" si="22"/>
        <v>53280.129830199869</v>
      </c>
      <c r="X35" s="16">
        <f t="shared" si="22"/>
        <v>0</v>
      </c>
      <c r="Z35" s="16">
        <f t="shared" si="23"/>
        <v>65595.66184806847</v>
      </c>
      <c r="AA35" s="16">
        <f t="shared" si="24"/>
        <v>0</v>
      </c>
      <c r="AC35" s="17">
        <f t="shared" si="11"/>
        <v>0.37688948287300061</v>
      </c>
      <c r="AE35" s="16">
        <f>SUMPRODUCT(Z35:Z$134,$AC35:$AC$134)/$AC35</f>
        <v>1361131.0037800292</v>
      </c>
      <c r="AF35" s="16">
        <f t="shared" si="12"/>
        <v>1120094.4093968403</v>
      </c>
      <c r="AG35" s="18">
        <f t="shared" si="13"/>
        <v>0.82291447794973405</v>
      </c>
      <c r="AH35" s="18">
        <f t="shared" si="25"/>
        <v>0.17708552205026595</v>
      </c>
      <c r="AJ35" s="16">
        <f>SUMPRODUCT(N35:N$134,$AC35:$AC$134)/$AC35</f>
        <v>2466710.7716202061</v>
      </c>
      <c r="AK35" s="16">
        <f>SUMPRODUCT(P35:P$134,$AC35:$AC$134)/$AC35</f>
        <v>1105579.7678401764</v>
      </c>
      <c r="AL35" s="16">
        <f>SUMPRODUCT(Q35:Q$134,$AC35:$AC$134)/$AC35</f>
        <v>0</v>
      </c>
      <c r="AM35" s="16">
        <f>SUMPRODUCT(R35:R$134,$AC35:$AC$134)/$AC35</f>
        <v>0</v>
      </c>
      <c r="AN35" s="16">
        <f>SUMPRODUCT(S35:S$134,$AC35:$AC$134)/$AC35</f>
        <v>0</v>
      </c>
      <c r="AO35" s="16">
        <f>SUMPRODUCT(T35:T$134,$AC35:$AC$134)/$AC35</f>
        <v>0</v>
      </c>
      <c r="AP35" s="16">
        <f>SUMPRODUCT(U35:U$134,$AC35:$AC$134)/$AC35</f>
        <v>0</v>
      </c>
      <c r="AQ35" s="16">
        <f>-SUMPRODUCT(H35:H$134,$AC35:$AC$134)/$AC35</f>
        <v>1120094.40939684</v>
      </c>
      <c r="AS35" s="18">
        <f t="shared" si="28"/>
        <v>0.44819999999999999</v>
      </c>
      <c r="AT35" s="18">
        <f t="shared" si="28"/>
        <v>0</v>
      </c>
      <c r="AU35" s="18">
        <f t="shared" si="28"/>
        <v>0</v>
      </c>
      <c r="AV35" s="18">
        <f t="shared" si="28"/>
        <v>0</v>
      </c>
      <c r="AW35" s="18">
        <f t="shared" si="28"/>
        <v>0</v>
      </c>
      <c r="AX35" s="18">
        <f t="shared" si="28"/>
        <v>0</v>
      </c>
      <c r="AY35" s="18">
        <f t="shared" si="28"/>
        <v>0.45408420893266299</v>
      </c>
      <c r="AZ35" s="18">
        <f t="shared" si="15"/>
        <v>0.90228420893266303</v>
      </c>
      <c r="BB35" s="18">
        <f t="shared" si="26"/>
        <v>0.44819999999999999</v>
      </c>
      <c r="BC35" s="18">
        <f t="shared" si="26"/>
        <v>0.45408420893266299</v>
      </c>
      <c r="BD35" s="18">
        <f t="shared" si="27"/>
        <v>9.7715791067336966E-2</v>
      </c>
    </row>
    <row r="36" spans="2:56" x14ac:dyDescent="0.3">
      <c r="B36" s="21">
        <f t="shared" si="17"/>
        <v>71</v>
      </c>
      <c r="D36" s="16">
        <f t="shared" si="18"/>
        <v>1119420.5290499383</v>
      </c>
      <c r="E36" s="16"/>
      <c r="F36" s="16">
        <f t="shared" si="1"/>
        <v>0</v>
      </c>
      <c r="G36" s="16">
        <f t="shared" si="19"/>
        <v>0</v>
      </c>
      <c r="H36" s="16">
        <f t="shared" si="20"/>
        <v>-55059.212221979964</v>
      </c>
      <c r="I36" s="16">
        <f t="shared" si="2"/>
        <v>53218.065841397925</v>
      </c>
      <c r="J36" s="16"/>
      <c r="K36" s="16">
        <f t="shared" si="3"/>
        <v>1117579.3826693564</v>
      </c>
      <c r="L36" s="16">
        <f t="shared" si="4"/>
        <v>1</v>
      </c>
      <c r="N36" s="16">
        <f t="shared" si="5"/>
        <v>121253.3075118337</v>
      </c>
      <c r="P36" s="16">
        <f t="shared" si="6"/>
        <v>54345.732426803865</v>
      </c>
      <c r="Q36" s="16">
        <f t="shared" si="7"/>
        <v>0</v>
      </c>
      <c r="R36" s="16">
        <f t="shared" si="8"/>
        <v>0</v>
      </c>
      <c r="S36" s="16">
        <f t="shared" si="9"/>
        <v>0</v>
      </c>
      <c r="T36" s="16">
        <f t="shared" si="10"/>
        <v>0</v>
      </c>
      <c r="U36" s="16"/>
      <c r="V36" s="16">
        <f t="shared" si="21"/>
        <v>54345.732426803865</v>
      </c>
      <c r="W36" s="16">
        <f t="shared" si="22"/>
        <v>54345.732426803865</v>
      </c>
      <c r="X36" s="16">
        <f t="shared" si="22"/>
        <v>0</v>
      </c>
      <c r="Z36" s="16">
        <f t="shared" si="23"/>
        <v>66907.575085029835</v>
      </c>
      <c r="AA36" s="16">
        <f t="shared" si="24"/>
        <v>0</v>
      </c>
      <c r="AC36" s="17">
        <f t="shared" si="11"/>
        <v>0.35894236464095297</v>
      </c>
      <c r="AE36" s="16">
        <f>SUMPRODUCT(Z36:Z$134,$AC36:$AC$134)/$AC36</f>
        <v>1360312.1090285587</v>
      </c>
      <c r="AF36" s="16">
        <f t="shared" si="12"/>
        <v>1119420.5290499383</v>
      </c>
      <c r="AG36" s="18">
        <f t="shared" si="13"/>
        <v>0.82291447794973416</v>
      </c>
      <c r="AH36" s="18">
        <f t="shared" si="25"/>
        <v>0.17708552205026584</v>
      </c>
      <c r="AJ36" s="16">
        <f>SUMPRODUCT(N36:N$134,$AC36:$AC$134)/$AC36</f>
        <v>2465226.728939034</v>
      </c>
      <c r="AK36" s="16">
        <f>SUMPRODUCT(P36:P$134,$AC36:$AC$134)/$AC36</f>
        <v>1104914.6199104751</v>
      </c>
      <c r="AL36" s="16">
        <f>SUMPRODUCT(Q36:Q$134,$AC36:$AC$134)/$AC36</f>
        <v>0</v>
      </c>
      <c r="AM36" s="16">
        <f>SUMPRODUCT(R36:R$134,$AC36:$AC$134)/$AC36</f>
        <v>0</v>
      </c>
      <c r="AN36" s="16">
        <f>SUMPRODUCT(S36:S$134,$AC36:$AC$134)/$AC36</f>
        <v>0</v>
      </c>
      <c r="AO36" s="16">
        <f>SUMPRODUCT(T36:T$134,$AC36:$AC$134)/$AC36</f>
        <v>0</v>
      </c>
      <c r="AP36" s="16">
        <f>SUMPRODUCT(U36:U$134,$AC36:$AC$134)/$AC36</f>
        <v>0</v>
      </c>
      <c r="AQ36" s="16">
        <f>-SUMPRODUCT(H36:H$134,$AC36:$AC$134)/$AC36</f>
        <v>1119420.5290499378</v>
      </c>
      <c r="AS36" s="18">
        <f t="shared" si="28"/>
        <v>0.44820000000000004</v>
      </c>
      <c r="AT36" s="18">
        <f t="shared" si="28"/>
        <v>0</v>
      </c>
      <c r="AU36" s="18">
        <f t="shared" si="28"/>
        <v>0</v>
      </c>
      <c r="AV36" s="18">
        <f t="shared" si="28"/>
        <v>0</v>
      </c>
      <c r="AW36" s="18">
        <f t="shared" si="28"/>
        <v>0</v>
      </c>
      <c r="AX36" s="18">
        <f t="shared" si="28"/>
        <v>0</v>
      </c>
      <c r="AY36" s="18">
        <f t="shared" si="28"/>
        <v>0.45408420893266305</v>
      </c>
      <c r="AZ36" s="18">
        <f t="shared" si="15"/>
        <v>0.90228420893266303</v>
      </c>
      <c r="BB36" s="18">
        <f t="shared" si="26"/>
        <v>0.44820000000000004</v>
      </c>
      <c r="BC36" s="18">
        <f t="shared" si="26"/>
        <v>0.45408420893266305</v>
      </c>
      <c r="BD36" s="18">
        <f t="shared" si="27"/>
        <v>9.7715791067336966E-2</v>
      </c>
    </row>
    <row r="37" spans="2:56" x14ac:dyDescent="0.3">
      <c r="B37" s="21">
        <f t="shared" si="17"/>
        <v>72</v>
      </c>
      <c r="D37" s="16">
        <f t="shared" si="18"/>
        <v>1117579.3826693564</v>
      </c>
      <c r="E37" s="16"/>
      <c r="F37" s="16">
        <f t="shared" si="1"/>
        <v>0</v>
      </c>
      <c r="G37" s="16">
        <f t="shared" si="19"/>
        <v>0</v>
      </c>
      <c r="H37" s="16">
        <f t="shared" si="20"/>
        <v>-56160.396466419566</v>
      </c>
      <c r="I37" s="16">
        <f t="shared" si="2"/>
        <v>53070.949310146847</v>
      </c>
      <c r="J37" s="16"/>
      <c r="K37" s="16">
        <f t="shared" si="3"/>
        <v>1114489.9355130836</v>
      </c>
      <c r="L37" s="16">
        <f t="shared" si="4"/>
        <v>1</v>
      </c>
      <c r="N37" s="16">
        <f t="shared" si="5"/>
        <v>123678.37366207037</v>
      </c>
      <c r="P37" s="16">
        <f t="shared" si="6"/>
        <v>55432.647075339941</v>
      </c>
      <c r="Q37" s="16">
        <f t="shared" si="7"/>
        <v>0</v>
      </c>
      <c r="R37" s="16">
        <f t="shared" si="8"/>
        <v>0</v>
      </c>
      <c r="S37" s="16">
        <f t="shared" si="9"/>
        <v>0</v>
      </c>
      <c r="T37" s="16">
        <f t="shared" si="10"/>
        <v>0</v>
      </c>
      <c r="U37" s="16"/>
      <c r="V37" s="16">
        <f t="shared" si="21"/>
        <v>55432.647075339941</v>
      </c>
      <c r="W37" s="16">
        <f t="shared" si="22"/>
        <v>55432.647075339941</v>
      </c>
      <c r="X37" s="16">
        <f t="shared" si="22"/>
        <v>0</v>
      </c>
      <c r="Z37" s="16">
        <f t="shared" si="23"/>
        <v>68245.726586730423</v>
      </c>
      <c r="AA37" s="16">
        <f t="shared" si="24"/>
        <v>0</v>
      </c>
      <c r="AC37" s="17">
        <f t="shared" si="11"/>
        <v>0.3418498710866219</v>
      </c>
      <c r="AE37" s="16">
        <f>SUMPRODUCT(Z37:Z$134,$AC37:$AC$134)/$AC37</f>
        <v>1358074.7606407055</v>
      </c>
      <c r="AF37" s="16">
        <f t="shared" si="12"/>
        <v>1117579.3826693564</v>
      </c>
      <c r="AG37" s="18">
        <f t="shared" si="13"/>
        <v>0.82291447794973427</v>
      </c>
      <c r="AH37" s="18">
        <f t="shared" si="25"/>
        <v>0.17708552205026573</v>
      </c>
      <c r="AJ37" s="16">
        <f>SUMPRODUCT(N37:N$134,$AC37:$AC$134)/$AC37</f>
        <v>2461172.0924985604</v>
      </c>
      <c r="AK37" s="16">
        <f>SUMPRODUCT(P37:P$134,$AC37:$AC$134)/$AC37</f>
        <v>1103097.3318578547</v>
      </c>
      <c r="AL37" s="16">
        <f>SUMPRODUCT(Q37:Q$134,$AC37:$AC$134)/$AC37</f>
        <v>0</v>
      </c>
      <c r="AM37" s="16">
        <f>SUMPRODUCT(R37:R$134,$AC37:$AC$134)/$AC37</f>
        <v>0</v>
      </c>
      <c r="AN37" s="16">
        <f>SUMPRODUCT(S37:S$134,$AC37:$AC$134)/$AC37</f>
        <v>0</v>
      </c>
      <c r="AO37" s="16">
        <f>SUMPRODUCT(T37:T$134,$AC37:$AC$134)/$AC37</f>
        <v>0</v>
      </c>
      <c r="AP37" s="16">
        <f>SUMPRODUCT(U37:U$134,$AC37:$AC$134)/$AC37</f>
        <v>0</v>
      </c>
      <c r="AQ37" s="16">
        <f>-SUMPRODUCT(H37:H$134,$AC37:$AC$134)/$AC37</f>
        <v>1117579.3826693557</v>
      </c>
      <c r="AS37" s="18">
        <f t="shared" si="28"/>
        <v>0.44819999999999999</v>
      </c>
      <c r="AT37" s="18">
        <f t="shared" si="28"/>
        <v>0</v>
      </c>
      <c r="AU37" s="18">
        <f t="shared" si="28"/>
        <v>0</v>
      </c>
      <c r="AV37" s="18">
        <f t="shared" si="28"/>
        <v>0</v>
      </c>
      <c r="AW37" s="18">
        <f t="shared" si="28"/>
        <v>0</v>
      </c>
      <c r="AX37" s="18">
        <f t="shared" si="28"/>
        <v>0</v>
      </c>
      <c r="AY37" s="18">
        <f t="shared" si="28"/>
        <v>0.45408420893266299</v>
      </c>
      <c r="AZ37" s="18">
        <f t="shared" si="15"/>
        <v>0.90228420893266303</v>
      </c>
      <c r="BB37" s="18">
        <f t="shared" si="26"/>
        <v>0.44819999999999999</v>
      </c>
      <c r="BC37" s="18">
        <f t="shared" si="26"/>
        <v>0.45408420893266299</v>
      </c>
      <c r="BD37" s="18">
        <f t="shared" si="27"/>
        <v>9.7715791067336966E-2</v>
      </c>
    </row>
    <row r="38" spans="2:56" x14ac:dyDescent="0.3">
      <c r="B38" s="21">
        <f t="shared" si="17"/>
        <v>73</v>
      </c>
      <c r="D38" s="16">
        <f t="shared" si="18"/>
        <v>1114489.9355130836</v>
      </c>
      <c r="E38" s="16"/>
      <c r="F38" s="16">
        <f t="shared" si="1"/>
        <v>0</v>
      </c>
      <c r="G38" s="16">
        <f t="shared" si="19"/>
        <v>0</v>
      </c>
      <c r="H38" s="16">
        <f t="shared" si="20"/>
        <v>-57283.60439574792</v>
      </c>
      <c r="I38" s="16">
        <f t="shared" si="2"/>
        <v>52860.31655586679</v>
      </c>
      <c r="J38" s="16"/>
      <c r="K38" s="16">
        <f t="shared" si="3"/>
        <v>1110066.6476732024</v>
      </c>
      <c r="L38" s="16">
        <f t="shared" si="4"/>
        <v>1</v>
      </c>
      <c r="N38" s="16">
        <f t="shared" si="5"/>
        <v>126151.94113531176</v>
      </c>
      <c r="P38" s="16">
        <f t="shared" si="6"/>
        <v>56541.300016846733</v>
      </c>
      <c r="Q38" s="16">
        <f t="shared" si="7"/>
        <v>0</v>
      </c>
      <c r="R38" s="16">
        <f t="shared" si="8"/>
        <v>0</v>
      </c>
      <c r="S38" s="16">
        <f t="shared" si="9"/>
        <v>0</v>
      </c>
      <c r="T38" s="16">
        <f t="shared" si="10"/>
        <v>0</v>
      </c>
      <c r="U38" s="16"/>
      <c r="V38" s="16">
        <f t="shared" si="21"/>
        <v>56541.300016846733</v>
      </c>
      <c r="W38" s="16">
        <f t="shared" si="22"/>
        <v>56541.300016846733</v>
      </c>
      <c r="X38" s="16">
        <f t="shared" si="22"/>
        <v>0</v>
      </c>
      <c r="Z38" s="16">
        <f t="shared" si="23"/>
        <v>69610.641118465021</v>
      </c>
      <c r="AA38" s="16">
        <f t="shared" si="24"/>
        <v>0</v>
      </c>
      <c r="AC38" s="17">
        <f t="shared" si="11"/>
        <v>0.32557130579678267</v>
      </c>
      <c r="AE38" s="16">
        <f>SUMPRODUCT(Z38:Z$134,$AC38:$AC$134)/$AC38</f>
        <v>1354320.4857566743</v>
      </c>
      <c r="AF38" s="16">
        <f t="shared" si="12"/>
        <v>1114489.9355130836</v>
      </c>
      <c r="AG38" s="18">
        <f t="shared" si="13"/>
        <v>0.82291447794973382</v>
      </c>
      <c r="AH38" s="18">
        <f t="shared" si="25"/>
        <v>0.17708552205026618</v>
      </c>
      <c r="AJ38" s="16">
        <f>SUMPRODUCT(N38:N$134,$AC38:$AC$134)/$AC38</f>
        <v>2454368.4047783152</v>
      </c>
      <c r="AK38" s="16">
        <f>SUMPRODUCT(P38:P$134,$AC38:$AC$134)/$AC38</f>
        <v>1100047.9190216407</v>
      </c>
      <c r="AL38" s="16">
        <f>SUMPRODUCT(Q38:Q$134,$AC38:$AC$134)/$AC38</f>
        <v>0</v>
      </c>
      <c r="AM38" s="16">
        <f>SUMPRODUCT(R38:R$134,$AC38:$AC$134)/$AC38</f>
        <v>0</v>
      </c>
      <c r="AN38" s="16">
        <f>SUMPRODUCT(S38:S$134,$AC38:$AC$134)/$AC38</f>
        <v>0</v>
      </c>
      <c r="AO38" s="16">
        <f>SUMPRODUCT(T38:T$134,$AC38:$AC$134)/$AC38</f>
        <v>0</v>
      </c>
      <c r="AP38" s="16">
        <f>SUMPRODUCT(U38:U$134,$AC38:$AC$134)/$AC38</f>
        <v>0</v>
      </c>
      <c r="AQ38" s="16">
        <f>-SUMPRODUCT(H38:H$134,$AC38:$AC$134)/$AC38</f>
        <v>1114489.9355130834</v>
      </c>
      <c r="AS38" s="18">
        <f t="shared" si="28"/>
        <v>0.44819999999999993</v>
      </c>
      <c r="AT38" s="18">
        <f t="shared" si="28"/>
        <v>0</v>
      </c>
      <c r="AU38" s="18">
        <f t="shared" si="28"/>
        <v>0</v>
      </c>
      <c r="AV38" s="18">
        <f t="shared" si="28"/>
        <v>0</v>
      </c>
      <c r="AW38" s="18">
        <f t="shared" si="28"/>
        <v>0</v>
      </c>
      <c r="AX38" s="18">
        <f t="shared" si="28"/>
        <v>0</v>
      </c>
      <c r="AY38" s="18">
        <f t="shared" si="28"/>
        <v>0.45408420893266305</v>
      </c>
      <c r="AZ38" s="18">
        <f t="shared" si="15"/>
        <v>0.90228420893266303</v>
      </c>
      <c r="BB38" s="18">
        <f t="shared" si="26"/>
        <v>0.44819999999999993</v>
      </c>
      <c r="BC38" s="18">
        <f t="shared" si="26"/>
        <v>0.45408420893266305</v>
      </c>
      <c r="BD38" s="18">
        <f t="shared" si="27"/>
        <v>9.7715791067336966E-2</v>
      </c>
    </row>
    <row r="39" spans="2:56" x14ac:dyDescent="0.3">
      <c r="B39" s="21">
        <f t="shared" si="17"/>
        <v>74</v>
      </c>
      <c r="D39" s="16">
        <f t="shared" si="18"/>
        <v>1110066.6476732024</v>
      </c>
      <c r="E39" s="16"/>
      <c r="F39" s="16">
        <f t="shared" si="1"/>
        <v>0</v>
      </c>
      <c r="G39" s="16">
        <f t="shared" si="19"/>
        <v>0</v>
      </c>
      <c r="H39" s="16">
        <f t="shared" si="20"/>
        <v>-58429.276483662907</v>
      </c>
      <c r="I39" s="16">
        <f t="shared" si="2"/>
        <v>52581.868559476978</v>
      </c>
      <c r="J39" s="16"/>
      <c r="K39" s="16">
        <f t="shared" si="3"/>
        <v>1104219.2397490165</v>
      </c>
      <c r="L39" s="16">
        <f t="shared" si="4"/>
        <v>1</v>
      </c>
      <c r="N39" s="16">
        <f t="shared" si="5"/>
        <v>128674.979958018</v>
      </c>
      <c r="P39" s="16">
        <f t="shared" si="6"/>
        <v>57672.126017183669</v>
      </c>
      <c r="Q39" s="16">
        <f t="shared" si="7"/>
        <v>0</v>
      </c>
      <c r="R39" s="16">
        <f t="shared" si="8"/>
        <v>0</v>
      </c>
      <c r="S39" s="16">
        <f t="shared" si="9"/>
        <v>0</v>
      </c>
      <c r="T39" s="16">
        <f t="shared" si="10"/>
        <v>0</v>
      </c>
      <c r="U39" s="16"/>
      <c r="V39" s="16">
        <f t="shared" si="21"/>
        <v>57672.126017183669</v>
      </c>
      <c r="W39" s="16">
        <f t="shared" si="22"/>
        <v>57672.126017183669</v>
      </c>
      <c r="X39" s="16">
        <f t="shared" si="22"/>
        <v>0</v>
      </c>
      <c r="Z39" s="16">
        <f t="shared" si="23"/>
        <v>71002.85394083432</v>
      </c>
      <c r="AA39" s="16">
        <f t="shared" si="24"/>
        <v>0</v>
      </c>
      <c r="AC39" s="17">
        <f t="shared" si="11"/>
        <v>0.31006791028265024</v>
      </c>
      <c r="AE39" s="16">
        <f>SUMPRODUCT(Z39:Z$134,$AC39:$AC$134)/$AC39</f>
        <v>1348945.336870119</v>
      </c>
      <c r="AF39" s="16">
        <f t="shared" si="12"/>
        <v>1110066.6476732024</v>
      </c>
      <c r="AG39" s="18">
        <f t="shared" si="13"/>
        <v>0.82291447794973427</v>
      </c>
      <c r="AH39" s="18">
        <f t="shared" si="25"/>
        <v>0.17708552205026573</v>
      </c>
      <c r="AJ39" s="16">
        <f>SUMPRODUCT(N39:N$134,$AC39:$AC$134)/$AC39</f>
        <v>2444627.2868251535</v>
      </c>
      <c r="AK39" s="16">
        <f>SUMPRODUCT(P39:P$134,$AC39:$AC$134)/$AC39</f>
        <v>1095681.9499550336</v>
      </c>
      <c r="AL39" s="16">
        <f>SUMPRODUCT(Q39:Q$134,$AC39:$AC$134)/$AC39</f>
        <v>0</v>
      </c>
      <c r="AM39" s="16">
        <f>SUMPRODUCT(R39:R$134,$AC39:$AC$134)/$AC39</f>
        <v>0</v>
      </c>
      <c r="AN39" s="16">
        <f>SUMPRODUCT(S39:S$134,$AC39:$AC$134)/$AC39</f>
        <v>0</v>
      </c>
      <c r="AO39" s="16">
        <f>SUMPRODUCT(T39:T$134,$AC39:$AC$134)/$AC39</f>
        <v>0</v>
      </c>
      <c r="AP39" s="16">
        <f>SUMPRODUCT(U39:U$134,$AC39:$AC$134)/$AC39</f>
        <v>0</v>
      </c>
      <c r="AQ39" s="16">
        <f>-SUMPRODUCT(H39:H$134,$AC39:$AC$134)/$AC39</f>
        <v>1110066.6476732017</v>
      </c>
      <c r="AS39" s="18">
        <f t="shared" si="28"/>
        <v>0.44819999999999993</v>
      </c>
      <c r="AT39" s="18">
        <f t="shared" si="28"/>
        <v>0</v>
      </c>
      <c r="AU39" s="18">
        <f t="shared" si="28"/>
        <v>0</v>
      </c>
      <c r="AV39" s="18">
        <f t="shared" si="28"/>
        <v>0</v>
      </c>
      <c r="AW39" s="18">
        <f t="shared" si="28"/>
        <v>0</v>
      </c>
      <c r="AX39" s="18">
        <f t="shared" si="28"/>
        <v>0</v>
      </c>
      <c r="AY39" s="18">
        <f t="shared" si="28"/>
        <v>0.45408420893266288</v>
      </c>
      <c r="AZ39" s="18">
        <f t="shared" si="15"/>
        <v>0.90228420893266281</v>
      </c>
      <c r="BB39" s="18">
        <f t="shared" si="26"/>
        <v>0.44819999999999993</v>
      </c>
      <c r="BC39" s="18">
        <f t="shared" si="26"/>
        <v>0.45408420893266288</v>
      </c>
      <c r="BD39" s="18">
        <f t="shared" si="27"/>
        <v>9.7715791067337188E-2</v>
      </c>
    </row>
    <row r="40" spans="2:56" x14ac:dyDescent="0.3">
      <c r="B40" s="21">
        <f t="shared" si="17"/>
        <v>75</v>
      </c>
      <c r="D40" s="16">
        <f t="shared" si="18"/>
        <v>1104219.2397490165</v>
      </c>
      <c r="E40" s="16"/>
      <c r="F40" s="16">
        <f t="shared" si="1"/>
        <v>0</v>
      </c>
      <c r="G40" s="16">
        <f t="shared" si="19"/>
        <v>0</v>
      </c>
      <c r="H40" s="16">
        <f t="shared" si="20"/>
        <v>-59597.862013336169</v>
      </c>
      <c r="I40" s="16">
        <f t="shared" si="2"/>
        <v>52231.068886784022</v>
      </c>
      <c r="J40" s="16"/>
      <c r="K40" s="16">
        <f t="shared" si="3"/>
        <v>1096852.4466224643</v>
      </c>
      <c r="L40" s="16">
        <f t="shared" si="4"/>
        <v>1</v>
      </c>
      <c r="N40" s="16">
        <f t="shared" si="5"/>
        <v>131248.47955717836</v>
      </c>
      <c r="P40" s="16">
        <f t="shared" si="6"/>
        <v>58825.568537527346</v>
      </c>
      <c r="Q40" s="16">
        <f t="shared" si="7"/>
        <v>0</v>
      </c>
      <c r="R40" s="16">
        <f t="shared" si="8"/>
        <v>0</v>
      </c>
      <c r="S40" s="16">
        <f t="shared" si="9"/>
        <v>0</v>
      </c>
      <c r="T40" s="16">
        <f t="shared" si="10"/>
        <v>0</v>
      </c>
      <c r="U40" s="16"/>
      <c r="V40" s="16">
        <f t="shared" si="21"/>
        <v>58825.568537527346</v>
      </c>
      <c r="W40" s="16">
        <f t="shared" si="22"/>
        <v>58825.568537527346</v>
      </c>
      <c r="X40" s="16">
        <f t="shared" si="22"/>
        <v>0</v>
      </c>
      <c r="Z40" s="16">
        <f t="shared" si="23"/>
        <v>72422.911019651016</v>
      </c>
      <c r="AA40" s="16">
        <f t="shared" si="24"/>
        <v>0</v>
      </c>
      <c r="AC40" s="17">
        <f t="shared" si="11"/>
        <v>0.29530277169776209</v>
      </c>
      <c r="AE40" s="16">
        <f>SUMPRODUCT(Z40:Z$134,$AC40:$AC$134)/$AC40</f>
        <v>1341839.607075749</v>
      </c>
      <c r="AF40" s="16">
        <f t="shared" si="12"/>
        <v>1104219.2397490165</v>
      </c>
      <c r="AG40" s="18">
        <f t="shared" si="13"/>
        <v>0.82291447794973427</v>
      </c>
      <c r="AH40" s="18">
        <f t="shared" si="25"/>
        <v>0.17708552205026573</v>
      </c>
      <c r="AJ40" s="16">
        <f>SUMPRODUCT(N40:N$134,$AC40:$AC$134)/$AC40</f>
        <v>2431749.9222104917</v>
      </c>
      <c r="AK40" s="16">
        <f>SUMPRODUCT(P40:P$134,$AC40:$AC$134)/$AC40</f>
        <v>1089910.3151347425</v>
      </c>
      <c r="AL40" s="16">
        <f>SUMPRODUCT(Q40:Q$134,$AC40:$AC$134)/$AC40</f>
        <v>0</v>
      </c>
      <c r="AM40" s="16">
        <f>SUMPRODUCT(R40:R$134,$AC40:$AC$134)/$AC40</f>
        <v>0</v>
      </c>
      <c r="AN40" s="16">
        <f>SUMPRODUCT(S40:S$134,$AC40:$AC$134)/$AC40</f>
        <v>0</v>
      </c>
      <c r="AO40" s="16">
        <f>SUMPRODUCT(T40:T$134,$AC40:$AC$134)/$AC40</f>
        <v>0</v>
      </c>
      <c r="AP40" s="16">
        <f>SUMPRODUCT(U40:U$134,$AC40:$AC$134)/$AC40</f>
        <v>0</v>
      </c>
      <c r="AQ40" s="16">
        <f>-SUMPRODUCT(H40:H$134,$AC40:$AC$134)/$AC40</f>
        <v>1104219.239749016</v>
      </c>
      <c r="AS40" s="18">
        <f t="shared" si="28"/>
        <v>0.44820000000000004</v>
      </c>
      <c r="AT40" s="18">
        <f t="shared" si="28"/>
        <v>0</v>
      </c>
      <c r="AU40" s="18">
        <f t="shared" si="28"/>
        <v>0</v>
      </c>
      <c r="AV40" s="18">
        <f t="shared" si="28"/>
        <v>0</v>
      </c>
      <c r="AW40" s="18">
        <f t="shared" si="28"/>
        <v>0</v>
      </c>
      <c r="AX40" s="18">
        <f t="shared" si="28"/>
        <v>0</v>
      </c>
      <c r="AY40" s="18">
        <f t="shared" si="28"/>
        <v>0.45408420893266305</v>
      </c>
      <c r="AZ40" s="18">
        <f t="shared" si="15"/>
        <v>0.90228420893266303</v>
      </c>
      <c r="BB40" s="18">
        <f t="shared" si="26"/>
        <v>0.44820000000000004</v>
      </c>
      <c r="BC40" s="18">
        <f t="shared" si="26"/>
        <v>0.45408420893266305</v>
      </c>
      <c r="BD40" s="18">
        <f t="shared" si="27"/>
        <v>9.7715791067336966E-2</v>
      </c>
    </row>
    <row r="41" spans="2:56" x14ac:dyDescent="0.3">
      <c r="B41" s="21">
        <f t="shared" si="17"/>
        <v>76</v>
      </c>
      <c r="D41" s="16">
        <f t="shared" si="18"/>
        <v>1096852.4466224643</v>
      </c>
      <c r="E41" s="16"/>
      <c r="F41" s="16">
        <f t="shared" si="1"/>
        <v>0</v>
      </c>
      <c r="G41" s="16">
        <f t="shared" si="19"/>
        <v>0</v>
      </c>
      <c r="H41" s="16">
        <f t="shared" si="20"/>
        <v>-60789.81925360288</v>
      </c>
      <c r="I41" s="16">
        <f t="shared" si="2"/>
        <v>51803.131368443079</v>
      </c>
      <c r="J41" s="16"/>
      <c r="K41" s="16">
        <f t="shared" si="3"/>
        <v>1087865.7587373045</v>
      </c>
      <c r="L41" s="16">
        <f t="shared" si="4"/>
        <v>1</v>
      </c>
      <c r="N41" s="16">
        <f t="shared" si="5"/>
        <v>133873.44914832193</v>
      </c>
      <c r="P41" s="16">
        <f t="shared" si="6"/>
        <v>60002.079908277898</v>
      </c>
      <c r="Q41" s="16">
        <f t="shared" si="7"/>
        <v>0</v>
      </c>
      <c r="R41" s="16">
        <f t="shared" si="8"/>
        <v>0</v>
      </c>
      <c r="S41" s="16">
        <f t="shared" si="9"/>
        <v>0</v>
      </c>
      <c r="T41" s="16">
        <f t="shared" si="10"/>
        <v>0</v>
      </c>
      <c r="U41" s="16"/>
      <c r="V41" s="16">
        <f t="shared" si="21"/>
        <v>60002.079908277898</v>
      </c>
      <c r="W41" s="16">
        <f t="shared" si="22"/>
        <v>60002.079908277898</v>
      </c>
      <c r="X41" s="16">
        <f t="shared" si="22"/>
        <v>0</v>
      </c>
      <c r="Z41" s="16">
        <f t="shared" si="23"/>
        <v>73871.369240044034</v>
      </c>
      <c r="AA41" s="16">
        <f t="shared" si="24"/>
        <v>0</v>
      </c>
      <c r="AC41" s="17">
        <f t="shared" si="11"/>
        <v>0.28124073495024959</v>
      </c>
      <c r="AE41" s="16">
        <f>SUMPRODUCT(Z41:Z$134,$AC41:$AC$134)/$AC41</f>
        <v>1332887.5308589032</v>
      </c>
      <c r="AF41" s="16">
        <f t="shared" si="12"/>
        <v>1096852.4466224643</v>
      </c>
      <c r="AG41" s="18">
        <f t="shared" si="13"/>
        <v>0.82291447794973405</v>
      </c>
      <c r="AH41" s="18">
        <f t="shared" si="25"/>
        <v>0.17708552205026595</v>
      </c>
      <c r="AJ41" s="16">
        <f>SUMPRODUCT(N41:N$134,$AC41:$AC$134)/$AC41</f>
        <v>2415526.5147859794</v>
      </c>
      <c r="AK41" s="16">
        <f>SUMPRODUCT(P41:P$134,$AC41:$AC$134)/$AC41</f>
        <v>1082638.9839270758</v>
      </c>
      <c r="AL41" s="16">
        <f>SUMPRODUCT(Q41:Q$134,$AC41:$AC$134)/$AC41</f>
        <v>0</v>
      </c>
      <c r="AM41" s="16">
        <f>SUMPRODUCT(R41:R$134,$AC41:$AC$134)/$AC41</f>
        <v>0</v>
      </c>
      <c r="AN41" s="16">
        <f>SUMPRODUCT(S41:S$134,$AC41:$AC$134)/$AC41</f>
        <v>0</v>
      </c>
      <c r="AO41" s="16">
        <f>SUMPRODUCT(T41:T$134,$AC41:$AC$134)/$AC41</f>
        <v>0</v>
      </c>
      <c r="AP41" s="16">
        <f>SUMPRODUCT(U41:U$134,$AC41:$AC$134)/$AC41</f>
        <v>0</v>
      </c>
      <c r="AQ41" s="16">
        <f>-SUMPRODUCT(H41:H$134,$AC41:$AC$134)/$AC41</f>
        <v>1096852.4466224641</v>
      </c>
      <c r="AS41" s="18">
        <f t="shared" si="28"/>
        <v>0.44819999999999993</v>
      </c>
      <c r="AT41" s="18">
        <f t="shared" si="28"/>
        <v>0</v>
      </c>
      <c r="AU41" s="18">
        <f t="shared" si="28"/>
        <v>0</v>
      </c>
      <c r="AV41" s="18">
        <f t="shared" si="28"/>
        <v>0</v>
      </c>
      <c r="AW41" s="18">
        <f t="shared" si="28"/>
        <v>0</v>
      </c>
      <c r="AX41" s="18">
        <f t="shared" si="28"/>
        <v>0</v>
      </c>
      <c r="AY41" s="18">
        <f t="shared" si="28"/>
        <v>0.45408420893266305</v>
      </c>
      <c r="AZ41" s="18">
        <f t="shared" si="15"/>
        <v>0.90228420893266303</v>
      </c>
      <c r="BB41" s="18">
        <f t="shared" si="26"/>
        <v>0.44819999999999993</v>
      </c>
      <c r="BC41" s="18">
        <f t="shared" si="26"/>
        <v>0.45408420893266305</v>
      </c>
      <c r="BD41" s="18">
        <f t="shared" si="27"/>
        <v>9.7715791067336966E-2</v>
      </c>
    </row>
    <row r="42" spans="2:56" x14ac:dyDescent="0.3">
      <c r="B42" s="21">
        <f t="shared" si="17"/>
        <v>77</v>
      </c>
      <c r="D42" s="16">
        <f t="shared" si="18"/>
        <v>1087865.7587373045</v>
      </c>
      <c r="E42" s="16"/>
      <c r="F42" s="16">
        <f t="shared" si="1"/>
        <v>0</v>
      </c>
      <c r="G42" s="16">
        <f t="shared" si="19"/>
        <v>0</v>
      </c>
      <c r="H42" s="16">
        <f t="shared" si="20"/>
        <v>-62005.615638674906</v>
      </c>
      <c r="I42" s="16">
        <f t="shared" si="2"/>
        <v>51293.007154931482</v>
      </c>
      <c r="J42" s="16"/>
      <c r="K42" s="16">
        <f t="shared" si="3"/>
        <v>1077153.1502535611</v>
      </c>
      <c r="L42" s="16">
        <f t="shared" si="4"/>
        <v>1</v>
      </c>
      <c r="N42" s="16">
        <f t="shared" si="5"/>
        <v>136550.91813128834</v>
      </c>
      <c r="P42" s="16">
        <f t="shared" si="6"/>
        <v>61202.121506443444</v>
      </c>
      <c r="Q42" s="16">
        <f t="shared" si="7"/>
        <v>0</v>
      </c>
      <c r="R42" s="16">
        <f t="shared" si="8"/>
        <v>0</v>
      </c>
      <c r="S42" s="16">
        <f t="shared" si="9"/>
        <v>0</v>
      </c>
      <c r="T42" s="16">
        <f t="shared" si="10"/>
        <v>0</v>
      </c>
      <c r="U42" s="16"/>
      <c r="V42" s="16">
        <f t="shared" si="21"/>
        <v>61202.121506443444</v>
      </c>
      <c r="W42" s="16">
        <f t="shared" si="22"/>
        <v>61202.121506443444</v>
      </c>
      <c r="X42" s="16">
        <f t="shared" si="22"/>
        <v>0</v>
      </c>
      <c r="Z42" s="16">
        <f t="shared" si="23"/>
        <v>75348.796624844894</v>
      </c>
      <c r="AA42" s="16">
        <f t="shared" si="24"/>
        <v>0</v>
      </c>
      <c r="AC42" s="17">
        <f t="shared" si="11"/>
        <v>0.2678483190002377</v>
      </c>
      <c r="AE42" s="16">
        <f>SUMPRODUCT(Z42:Z$134,$AC42:$AC$134)/$AC42</f>
        <v>1321966.9696998023</v>
      </c>
      <c r="AF42" s="16">
        <f t="shared" si="12"/>
        <v>1087865.7587373045</v>
      </c>
      <c r="AG42" s="18">
        <f t="shared" si="13"/>
        <v>0.82291447794973382</v>
      </c>
      <c r="AH42" s="18">
        <f t="shared" si="25"/>
        <v>0.17708552205026618</v>
      </c>
      <c r="AJ42" s="16">
        <f>SUMPRODUCT(N42:N$134,$AC42:$AC$134)/$AC42</f>
        <v>2395735.7189195403</v>
      </c>
      <c r="AK42" s="16">
        <f>SUMPRODUCT(P42:P$134,$AC42:$AC$134)/$AC42</f>
        <v>1073768.7492197377</v>
      </c>
      <c r="AL42" s="16">
        <f>SUMPRODUCT(Q42:Q$134,$AC42:$AC$134)/$AC42</f>
        <v>0</v>
      </c>
      <c r="AM42" s="16">
        <f>SUMPRODUCT(R42:R$134,$AC42:$AC$134)/$AC42</f>
        <v>0</v>
      </c>
      <c r="AN42" s="16">
        <f>SUMPRODUCT(S42:S$134,$AC42:$AC$134)/$AC42</f>
        <v>0</v>
      </c>
      <c r="AO42" s="16">
        <f>SUMPRODUCT(T42:T$134,$AC42:$AC$134)/$AC42</f>
        <v>0</v>
      </c>
      <c r="AP42" s="16">
        <f>SUMPRODUCT(U42:U$134,$AC42:$AC$134)/$AC42</f>
        <v>0</v>
      </c>
      <c r="AQ42" s="16">
        <f>-SUMPRODUCT(H42:H$134,$AC42:$AC$134)/$AC42</f>
        <v>1087865.7587373042</v>
      </c>
      <c r="AS42" s="18">
        <f t="shared" si="28"/>
        <v>0.44819999999999988</v>
      </c>
      <c r="AT42" s="18">
        <f t="shared" si="28"/>
        <v>0</v>
      </c>
      <c r="AU42" s="18">
        <f t="shared" si="28"/>
        <v>0</v>
      </c>
      <c r="AV42" s="18">
        <f t="shared" si="28"/>
        <v>0</v>
      </c>
      <c r="AW42" s="18">
        <f t="shared" si="28"/>
        <v>0</v>
      </c>
      <c r="AX42" s="18">
        <f t="shared" si="28"/>
        <v>0</v>
      </c>
      <c r="AY42" s="18">
        <f t="shared" si="28"/>
        <v>0.45408420893266305</v>
      </c>
      <c r="AZ42" s="18">
        <f t="shared" si="15"/>
        <v>0.90228420893266292</v>
      </c>
      <c r="BB42" s="18">
        <f t="shared" si="26"/>
        <v>0.44819999999999988</v>
      </c>
      <c r="BC42" s="18">
        <f t="shared" si="26"/>
        <v>0.45408420893266305</v>
      </c>
      <c r="BD42" s="18">
        <f t="shared" si="27"/>
        <v>9.7715791067337077E-2</v>
      </c>
    </row>
    <row r="43" spans="2:56" x14ac:dyDescent="0.3">
      <c r="B43" s="21">
        <f t="shared" si="17"/>
        <v>78</v>
      </c>
      <c r="D43" s="16">
        <f t="shared" si="18"/>
        <v>1077153.1502535611</v>
      </c>
      <c r="E43" s="16"/>
      <c r="F43" s="16">
        <f t="shared" si="1"/>
        <v>0</v>
      </c>
      <c r="G43" s="16">
        <f t="shared" si="19"/>
        <v>0</v>
      </c>
      <c r="H43" s="16">
        <f t="shared" si="20"/>
        <v>-63245.727951448454</v>
      </c>
      <c r="I43" s="16">
        <f t="shared" si="2"/>
        <v>50695.371115105634</v>
      </c>
      <c r="J43" s="16"/>
      <c r="K43" s="16">
        <f t="shared" si="3"/>
        <v>1064602.7934172184</v>
      </c>
      <c r="L43" s="16">
        <f t="shared" si="4"/>
        <v>1</v>
      </c>
      <c r="N43" s="16">
        <f t="shared" si="5"/>
        <v>139281.93649391417</v>
      </c>
      <c r="P43" s="16">
        <f t="shared" si="6"/>
        <v>62426.163936572324</v>
      </c>
      <c r="Q43" s="16">
        <f t="shared" si="7"/>
        <v>0</v>
      </c>
      <c r="R43" s="16">
        <f t="shared" si="8"/>
        <v>0</v>
      </c>
      <c r="S43" s="16">
        <f t="shared" si="9"/>
        <v>0</v>
      </c>
      <c r="T43" s="16">
        <f t="shared" si="10"/>
        <v>0</v>
      </c>
      <c r="U43" s="16"/>
      <c r="V43" s="16">
        <f t="shared" si="21"/>
        <v>62426.163936572324</v>
      </c>
      <c r="W43" s="16">
        <f t="shared" si="22"/>
        <v>62426.163936572324</v>
      </c>
      <c r="X43" s="16">
        <f t="shared" si="22"/>
        <v>0</v>
      </c>
      <c r="Z43" s="16">
        <f t="shared" si="23"/>
        <v>76855.772557341843</v>
      </c>
      <c r="AA43" s="16">
        <f t="shared" si="24"/>
        <v>0</v>
      </c>
      <c r="AC43" s="17">
        <f t="shared" si="11"/>
        <v>0.25509363714308358</v>
      </c>
      <c r="AE43" s="16">
        <f>SUMPRODUCT(Z43:Z$134,$AC43:$AC$134)/$AC43</f>
        <v>1308949.0817287052</v>
      </c>
      <c r="AF43" s="16">
        <f t="shared" si="12"/>
        <v>1077153.1502535611</v>
      </c>
      <c r="AG43" s="18">
        <f t="shared" si="13"/>
        <v>0.82291447794973394</v>
      </c>
      <c r="AH43" s="18">
        <f t="shared" si="25"/>
        <v>0.17708552205026606</v>
      </c>
      <c r="AJ43" s="16">
        <f>SUMPRODUCT(N43:N$134,$AC43:$AC$134)/$AC43</f>
        <v>2372144.0408276645</v>
      </c>
      <c r="AK43" s="16">
        <f>SUMPRODUCT(P43:P$134,$AC43:$AC$134)/$AC43</f>
        <v>1063194.9590989591</v>
      </c>
      <c r="AL43" s="16">
        <f>SUMPRODUCT(Q43:Q$134,$AC43:$AC$134)/$AC43</f>
        <v>0</v>
      </c>
      <c r="AM43" s="16">
        <f>SUMPRODUCT(R43:R$134,$AC43:$AC$134)/$AC43</f>
        <v>0</v>
      </c>
      <c r="AN43" s="16">
        <f>SUMPRODUCT(S43:S$134,$AC43:$AC$134)/$AC43</f>
        <v>0</v>
      </c>
      <c r="AO43" s="16">
        <f>SUMPRODUCT(T43:T$134,$AC43:$AC$134)/$AC43</f>
        <v>0</v>
      </c>
      <c r="AP43" s="16">
        <f>SUMPRODUCT(U43:U$134,$AC43:$AC$134)/$AC43</f>
        <v>0</v>
      </c>
      <c r="AQ43" s="16">
        <f>-SUMPRODUCT(H43:H$134,$AC43:$AC$134)/$AC43</f>
        <v>1077153.1502535606</v>
      </c>
      <c r="AS43" s="18">
        <f t="shared" si="28"/>
        <v>0.44819999999999993</v>
      </c>
      <c r="AT43" s="18">
        <f t="shared" si="28"/>
        <v>0</v>
      </c>
      <c r="AU43" s="18">
        <f t="shared" si="28"/>
        <v>0</v>
      </c>
      <c r="AV43" s="18">
        <f t="shared" si="28"/>
        <v>0</v>
      </c>
      <c r="AW43" s="18">
        <f t="shared" si="28"/>
        <v>0</v>
      </c>
      <c r="AX43" s="18">
        <f t="shared" si="28"/>
        <v>0</v>
      </c>
      <c r="AY43" s="18">
        <f t="shared" si="28"/>
        <v>0.45408420893266299</v>
      </c>
      <c r="AZ43" s="18">
        <f t="shared" si="15"/>
        <v>0.90228420893266292</v>
      </c>
      <c r="BB43" s="18">
        <f t="shared" si="26"/>
        <v>0.44819999999999993</v>
      </c>
      <c r="BC43" s="18">
        <f t="shared" si="26"/>
        <v>0.45408420893266299</v>
      </c>
      <c r="BD43" s="18">
        <f t="shared" si="27"/>
        <v>9.7715791067337077E-2</v>
      </c>
    </row>
    <row r="44" spans="2:56" x14ac:dyDescent="0.3">
      <c r="B44" s="21">
        <f t="shared" si="17"/>
        <v>79</v>
      </c>
      <c r="D44" s="16">
        <f t="shared" si="18"/>
        <v>1064602.7934172184</v>
      </c>
      <c r="E44" s="16"/>
      <c r="F44" s="16">
        <f t="shared" si="1"/>
        <v>0</v>
      </c>
      <c r="G44" s="16">
        <f t="shared" si="19"/>
        <v>0</v>
      </c>
      <c r="H44" s="16">
        <f t="shared" si="20"/>
        <v>-64510.642510477395</v>
      </c>
      <c r="I44" s="16">
        <f t="shared" si="2"/>
        <v>50004.60754533705</v>
      </c>
      <c r="J44" s="16"/>
      <c r="K44" s="16">
        <f t="shared" si="3"/>
        <v>1050096.7584520779</v>
      </c>
      <c r="L44" s="16">
        <f t="shared" si="4"/>
        <v>1</v>
      </c>
      <c r="N44" s="16">
        <f t="shared" si="5"/>
        <v>142067.57522379243</v>
      </c>
      <c r="P44" s="16">
        <f t="shared" si="6"/>
        <v>63674.687215303762</v>
      </c>
      <c r="Q44" s="16">
        <f t="shared" si="7"/>
        <v>0</v>
      </c>
      <c r="R44" s="16">
        <f t="shared" si="8"/>
        <v>0</v>
      </c>
      <c r="S44" s="16">
        <f t="shared" si="9"/>
        <v>0</v>
      </c>
      <c r="T44" s="16">
        <f t="shared" si="10"/>
        <v>0</v>
      </c>
      <c r="U44" s="16"/>
      <c r="V44" s="16">
        <f t="shared" si="21"/>
        <v>63674.687215303762</v>
      </c>
      <c r="W44" s="16">
        <f t="shared" si="22"/>
        <v>63674.687215303762</v>
      </c>
      <c r="X44" s="16">
        <f t="shared" si="22"/>
        <v>0</v>
      </c>
      <c r="Z44" s="16">
        <f t="shared" si="23"/>
        <v>78392.888008488662</v>
      </c>
      <c r="AA44" s="16">
        <f t="shared" si="24"/>
        <v>0</v>
      </c>
      <c r="AC44" s="17">
        <f t="shared" si="11"/>
        <v>0.24294632108865097</v>
      </c>
      <c r="AE44" s="16">
        <f>SUMPRODUCT(Z44:Z$134,$AC44:$AC$134)/$AC44</f>
        <v>1293697.9746299319</v>
      </c>
      <c r="AF44" s="16">
        <f t="shared" si="12"/>
        <v>1064602.7934172184</v>
      </c>
      <c r="AG44" s="18">
        <f t="shared" si="13"/>
        <v>0.82291447794973382</v>
      </c>
      <c r="AH44" s="18">
        <f t="shared" si="25"/>
        <v>0.17708552205026618</v>
      </c>
      <c r="AJ44" s="16">
        <f>SUMPRODUCT(N44:N$134,$AC44:$AC$134)/$AC44</f>
        <v>2344505.2095504384</v>
      </c>
      <c r="AK44" s="16">
        <f>SUMPRODUCT(P44:P$134,$AC44:$AC$134)/$AC44</f>
        <v>1050807.2349205064</v>
      </c>
      <c r="AL44" s="16">
        <f>SUMPRODUCT(Q44:Q$134,$AC44:$AC$134)/$AC44</f>
        <v>0</v>
      </c>
      <c r="AM44" s="16">
        <f>SUMPRODUCT(R44:R$134,$AC44:$AC$134)/$AC44</f>
        <v>0</v>
      </c>
      <c r="AN44" s="16">
        <f>SUMPRODUCT(S44:S$134,$AC44:$AC$134)/$AC44</f>
        <v>0</v>
      </c>
      <c r="AO44" s="16">
        <f>SUMPRODUCT(T44:T$134,$AC44:$AC$134)/$AC44</f>
        <v>0</v>
      </c>
      <c r="AP44" s="16">
        <f>SUMPRODUCT(U44:U$134,$AC44:$AC$134)/$AC44</f>
        <v>0</v>
      </c>
      <c r="AQ44" s="16">
        <f>-SUMPRODUCT(H44:H$134,$AC44:$AC$134)/$AC44</f>
        <v>1064602.7934172181</v>
      </c>
      <c r="AS44" s="18">
        <f t="shared" si="28"/>
        <v>0.44819999999999993</v>
      </c>
      <c r="AT44" s="18">
        <f t="shared" si="28"/>
        <v>0</v>
      </c>
      <c r="AU44" s="18">
        <f t="shared" si="28"/>
        <v>0</v>
      </c>
      <c r="AV44" s="18">
        <f t="shared" si="28"/>
        <v>0</v>
      </c>
      <c r="AW44" s="18">
        <f t="shared" si="28"/>
        <v>0</v>
      </c>
      <c r="AX44" s="18">
        <f t="shared" si="28"/>
        <v>0</v>
      </c>
      <c r="AY44" s="18">
        <f t="shared" si="28"/>
        <v>0.45408420893266299</v>
      </c>
      <c r="AZ44" s="18">
        <f t="shared" si="15"/>
        <v>0.90228420893266292</v>
      </c>
      <c r="BB44" s="18">
        <f t="shared" si="26"/>
        <v>0.44819999999999993</v>
      </c>
      <c r="BC44" s="18">
        <f t="shared" si="26"/>
        <v>0.45408420893266299</v>
      </c>
      <c r="BD44" s="18">
        <f t="shared" si="27"/>
        <v>9.7715791067337077E-2</v>
      </c>
    </row>
    <row r="45" spans="2:56" x14ac:dyDescent="0.3">
      <c r="B45" s="21">
        <f t="shared" si="17"/>
        <v>80</v>
      </c>
      <c r="D45" s="16">
        <f t="shared" si="18"/>
        <v>1050096.7584520779</v>
      </c>
      <c r="E45" s="16"/>
      <c r="F45" s="16">
        <f t="shared" si="1"/>
        <v>0</v>
      </c>
      <c r="G45" s="16">
        <f t="shared" si="19"/>
        <v>0</v>
      </c>
      <c r="H45" s="16">
        <f t="shared" si="20"/>
        <v>-65800.855360686954</v>
      </c>
      <c r="I45" s="16">
        <f t="shared" si="2"/>
        <v>49214.795154569547</v>
      </c>
      <c r="J45" s="16"/>
      <c r="K45" s="16">
        <f t="shared" si="3"/>
        <v>1033510.6982459604</v>
      </c>
      <c r="L45" s="16">
        <f t="shared" si="4"/>
        <v>1</v>
      </c>
      <c r="N45" s="16">
        <f t="shared" si="5"/>
        <v>144908.92672826827</v>
      </c>
      <c r="P45" s="16">
        <f t="shared" si="6"/>
        <v>64948.180959609839</v>
      </c>
      <c r="Q45" s="16">
        <f t="shared" si="7"/>
        <v>0</v>
      </c>
      <c r="R45" s="16">
        <f t="shared" si="8"/>
        <v>0</v>
      </c>
      <c r="S45" s="16">
        <f t="shared" si="9"/>
        <v>0</v>
      </c>
      <c r="T45" s="16">
        <f t="shared" si="10"/>
        <v>0</v>
      </c>
      <c r="U45" s="16"/>
      <c r="V45" s="16">
        <f t="shared" si="21"/>
        <v>64948.180959609839</v>
      </c>
      <c r="W45" s="16">
        <f t="shared" si="22"/>
        <v>64948.180959609839</v>
      </c>
      <c r="X45" s="16">
        <f t="shared" si="22"/>
        <v>0</v>
      </c>
      <c r="Z45" s="16">
        <f t="shared" si="23"/>
        <v>79960.745768658438</v>
      </c>
      <c r="AA45" s="16">
        <f t="shared" si="24"/>
        <v>0</v>
      </c>
      <c r="AC45" s="17">
        <f t="shared" si="11"/>
        <v>0.23137744865585813</v>
      </c>
      <c r="AE45" s="16">
        <f>SUMPRODUCT(Z45:Z$134,$AC45:$AC$134)/$AC45</f>
        <v>1276070.3409525151</v>
      </c>
      <c r="AF45" s="16">
        <f t="shared" si="12"/>
        <v>1050096.7584520779</v>
      </c>
      <c r="AG45" s="18">
        <f t="shared" si="13"/>
        <v>0.82291447794973382</v>
      </c>
      <c r="AH45" s="18">
        <f t="shared" si="25"/>
        <v>0.17708552205026618</v>
      </c>
      <c r="AJ45" s="16">
        <f>SUMPRODUCT(N45:N$134,$AC45:$AC$134)/$AC45</f>
        <v>2312559.5160429776</v>
      </c>
      <c r="AK45" s="16">
        <f>SUMPRODUCT(P45:P$134,$AC45:$AC$134)/$AC45</f>
        <v>1036489.1750904622</v>
      </c>
      <c r="AL45" s="16">
        <f>SUMPRODUCT(Q45:Q$134,$AC45:$AC$134)/$AC45</f>
        <v>0</v>
      </c>
      <c r="AM45" s="16">
        <f>SUMPRODUCT(R45:R$134,$AC45:$AC$134)/$AC45</f>
        <v>0</v>
      </c>
      <c r="AN45" s="16">
        <f>SUMPRODUCT(S45:S$134,$AC45:$AC$134)/$AC45</f>
        <v>0</v>
      </c>
      <c r="AO45" s="16">
        <f>SUMPRODUCT(T45:T$134,$AC45:$AC$134)/$AC45</f>
        <v>0</v>
      </c>
      <c r="AP45" s="16">
        <f>SUMPRODUCT(U45:U$134,$AC45:$AC$134)/$AC45</f>
        <v>0</v>
      </c>
      <c r="AQ45" s="16">
        <f>-SUMPRODUCT(H45:H$134,$AC45:$AC$134)/$AC45</f>
        <v>1050096.7584520772</v>
      </c>
      <c r="AS45" s="18">
        <f t="shared" si="28"/>
        <v>0.44819999999999988</v>
      </c>
      <c r="AT45" s="18">
        <f t="shared" si="28"/>
        <v>0</v>
      </c>
      <c r="AU45" s="18">
        <f t="shared" si="28"/>
        <v>0</v>
      </c>
      <c r="AV45" s="18">
        <f t="shared" si="28"/>
        <v>0</v>
      </c>
      <c r="AW45" s="18">
        <f t="shared" si="28"/>
        <v>0</v>
      </c>
      <c r="AX45" s="18">
        <f t="shared" si="28"/>
        <v>0</v>
      </c>
      <c r="AY45" s="18">
        <f t="shared" si="28"/>
        <v>0.45408420893266288</v>
      </c>
      <c r="AZ45" s="18">
        <f t="shared" si="15"/>
        <v>0.90228420893266281</v>
      </c>
      <c r="BB45" s="18">
        <f t="shared" si="26"/>
        <v>0.44819999999999988</v>
      </c>
      <c r="BC45" s="18">
        <f t="shared" si="26"/>
        <v>0.45408420893266288</v>
      </c>
      <c r="BD45" s="18">
        <f t="shared" si="27"/>
        <v>9.7715791067337188E-2</v>
      </c>
    </row>
    <row r="46" spans="2:56" x14ac:dyDescent="0.3">
      <c r="B46" s="21">
        <f t="shared" si="17"/>
        <v>81</v>
      </c>
      <c r="D46" s="16">
        <f t="shared" si="18"/>
        <v>1033510.6982459604</v>
      </c>
      <c r="E46" s="16"/>
      <c r="F46" s="16">
        <f t="shared" si="1"/>
        <v>0</v>
      </c>
      <c r="G46" s="16">
        <f t="shared" si="19"/>
        <v>0</v>
      </c>
      <c r="H46" s="16">
        <f t="shared" si="20"/>
        <v>-67116.872467900655</v>
      </c>
      <c r="I46" s="16">
        <f t="shared" si="2"/>
        <v>48319.691288902992</v>
      </c>
      <c r="J46" s="16"/>
      <c r="K46" s="16">
        <f t="shared" si="3"/>
        <v>1014713.5170669628</v>
      </c>
      <c r="L46" s="16">
        <f t="shared" si="4"/>
        <v>1</v>
      </c>
      <c r="N46" s="16">
        <f t="shared" si="5"/>
        <v>147807.10526283362</v>
      </c>
      <c r="P46" s="16">
        <f t="shared" si="6"/>
        <v>66247.144578802021</v>
      </c>
      <c r="Q46" s="16">
        <f t="shared" si="7"/>
        <v>0</v>
      </c>
      <c r="R46" s="16">
        <f t="shared" si="8"/>
        <v>0</v>
      </c>
      <c r="S46" s="16">
        <f t="shared" si="9"/>
        <v>0</v>
      </c>
      <c r="T46" s="16">
        <f t="shared" si="10"/>
        <v>0</v>
      </c>
      <c r="U46" s="16"/>
      <c r="V46" s="16">
        <f t="shared" si="21"/>
        <v>66247.144578802021</v>
      </c>
      <c r="W46" s="16">
        <f t="shared" si="22"/>
        <v>66247.144578802021</v>
      </c>
      <c r="X46" s="16">
        <f t="shared" si="22"/>
        <v>0</v>
      </c>
      <c r="Z46" s="16">
        <f t="shared" si="23"/>
        <v>81559.960684031597</v>
      </c>
      <c r="AA46" s="16">
        <f t="shared" si="24"/>
        <v>0</v>
      </c>
      <c r="AC46" s="17">
        <f t="shared" si="11"/>
        <v>0.220359474910341</v>
      </c>
      <c r="AE46" s="16">
        <f>SUMPRODUCT(Z46:Z$134,$AC46:$AC$134)/$AC46</f>
        <v>1255915.0749430498</v>
      </c>
      <c r="AF46" s="16">
        <f t="shared" si="12"/>
        <v>1033510.6982459604</v>
      </c>
      <c r="AG46" s="18">
        <f t="shared" si="13"/>
        <v>0.8229144779497336</v>
      </c>
      <c r="AH46" s="18">
        <f t="shared" si="25"/>
        <v>0.1770855220502664</v>
      </c>
      <c r="AJ46" s="16">
        <f>SUMPRODUCT(N46:N$134,$AC46:$AC$134)/$AC46</f>
        <v>2276033.1187804453</v>
      </c>
      <c r="AK46" s="16">
        <f>SUMPRODUCT(P46:P$134,$AC46:$AC$134)/$AC46</f>
        <v>1020118.0438373954</v>
      </c>
      <c r="AL46" s="16">
        <f>SUMPRODUCT(Q46:Q$134,$AC46:$AC$134)/$AC46</f>
        <v>0</v>
      </c>
      <c r="AM46" s="16">
        <f>SUMPRODUCT(R46:R$134,$AC46:$AC$134)/$AC46</f>
        <v>0</v>
      </c>
      <c r="AN46" s="16">
        <f>SUMPRODUCT(S46:S$134,$AC46:$AC$134)/$AC46</f>
        <v>0</v>
      </c>
      <c r="AO46" s="16">
        <f>SUMPRODUCT(T46:T$134,$AC46:$AC$134)/$AC46</f>
        <v>0</v>
      </c>
      <c r="AP46" s="16">
        <f>SUMPRODUCT(U46:U$134,$AC46:$AC$134)/$AC46</f>
        <v>0</v>
      </c>
      <c r="AQ46" s="16">
        <f>-SUMPRODUCT(H46:H$134,$AC46:$AC$134)/$AC46</f>
        <v>1033510.6982459603</v>
      </c>
      <c r="AS46" s="18">
        <f t="shared" si="28"/>
        <v>0.44819999999999993</v>
      </c>
      <c r="AT46" s="18">
        <f t="shared" si="28"/>
        <v>0</v>
      </c>
      <c r="AU46" s="18">
        <f t="shared" si="28"/>
        <v>0</v>
      </c>
      <c r="AV46" s="18">
        <f t="shared" si="28"/>
        <v>0</v>
      </c>
      <c r="AW46" s="18">
        <f t="shared" si="28"/>
        <v>0</v>
      </c>
      <c r="AX46" s="18">
        <f t="shared" si="28"/>
        <v>0</v>
      </c>
      <c r="AY46" s="18">
        <f t="shared" si="28"/>
        <v>0.45408420893266299</v>
      </c>
      <c r="AZ46" s="18">
        <f t="shared" si="15"/>
        <v>0.90228420893266292</v>
      </c>
      <c r="BB46" s="18">
        <f t="shared" si="26"/>
        <v>0.44819999999999993</v>
      </c>
      <c r="BC46" s="18">
        <f t="shared" si="26"/>
        <v>0.45408420893266299</v>
      </c>
      <c r="BD46" s="18">
        <f t="shared" si="27"/>
        <v>9.7715791067337077E-2</v>
      </c>
    </row>
    <row r="47" spans="2:56" x14ac:dyDescent="0.3">
      <c r="B47" s="21">
        <f t="shared" si="17"/>
        <v>82</v>
      </c>
      <c r="D47" s="16">
        <f t="shared" si="18"/>
        <v>1014713.5170669628</v>
      </c>
      <c r="E47" s="16"/>
      <c r="F47" s="16">
        <f t="shared" ref="F47:F78" si="29">IF($B47&lt;retirement_age,savings*(1+inflation)^($B47-age),0)</f>
        <v>0</v>
      </c>
      <c r="G47" s="16">
        <f t="shared" si="19"/>
        <v>0</v>
      </c>
      <c r="H47" s="16">
        <f t="shared" si="20"/>
        <v>-68459.20991725869</v>
      </c>
      <c r="I47" s="16">
        <f t="shared" ref="I47:I78" si="30">SUM(D47:H47)*return</f>
        <v>47312.715357485205</v>
      </c>
      <c r="J47" s="16"/>
      <c r="K47" s="16">
        <f t="shared" si="3"/>
        <v>993567.02250718931</v>
      </c>
      <c r="L47" s="16">
        <f t="shared" si="4"/>
        <v>1</v>
      </c>
      <c r="N47" s="16">
        <f t="shared" ref="N47:N78" si="31">IF(AND($B47&gt;=retirement_age,$B47&lt;=life_exp),budget*(1+inflation)^($B47-age),0)</f>
        <v>150763.24736809032</v>
      </c>
      <c r="P47" s="16">
        <f t="shared" ref="P47:P78" si="32">IF(AND($B47&gt;=ss_age,$B47&lt;=life_exp),ss_benefit*(1+inflation)^($B47-age),0)</f>
        <v>67572.087470378072</v>
      </c>
      <c r="Q47" s="16">
        <f t="shared" ref="Q47:Q78" si="33">IF(AND($B47&gt;=is1_age,$B47&lt;=life_exp),is1_benefit*(1+inflation*(is1_inflation="Yes"))^($B47-is1_age),0)</f>
        <v>0</v>
      </c>
      <c r="R47" s="16">
        <f t="shared" ref="R47:R78" si="34">IF(AND($B47&gt;=is2_age,$B47&lt;=life_exp),is2_benefit*(1+inflation*(is2_inflation="Yes"))^($B47-is2_age),0)</f>
        <v>0</v>
      </c>
      <c r="S47" s="16">
        <f t="shared" ref="S47:S78" si="35">IF(AND($B47&gt;=is3_age,$B47&lt;=life_exp),is3_benefit*(1+inflation*(is3_inflation="Yes"))^($B47-is3_age),0)</f>
        <v>0</v>
      </c>
      <c r="T47" s="16">
        <f t="shared" ref="T47:T78" si="36">IF(AND($B47&gt;=is4_age,$B47&lt;=life_exp),is4_benefit*(1+inflation*(is4_inflation="Yes"))^($B47-is4_age),0)</f>
        <v>0</v>
      </c>
      <c r="U47" s="16"/>
      <c r="V47" s="16">
        <f t="shared" si="21"/>
        <v>67572.087470378072</v>
      </c>
      <c r="W47" s="16">
        <f t="shared" si="22"/>
        <v>67572.087470378072</v>
      </c>
      <c r="X47" s="16">
        <f t="shared" si="22"/>
        <v>0</v>
      </c>
      <c r="Z47" s="16">
        <f t="shared" si="23"/>
        <v>83191.159897712248</v>
      </c>
      <c r="AA47" s="16">
        <f t="shared" si="24"/>
        <v>0</v>
      </c>
      <c r="AC47" s="17">
        <f t="shared" ref="AC47:AC78" si="37">(1+return)^-($B47-age)</f>
        <v>0.20986616658127716</v>
      </c>
      <c r="AE47" s="16">
        <f>SUMPRODUCT(Z47:Z$134,$AC47:$AC$134)/$AC47</f>
        <v>1233072.8699719692</v>
      </c>
      <c r="AF47" s="16">
        <f t="shared" si="12"/>
        <v>1014713.5170669628</v>
      </c>
      <c r="AG47" s="18">
        <f t="shared" si="13"/>
        <v>0.8229144779497336</v>
      </c>
      <c r="AH47" s="18">
        <f t="shared" si="25"/>
        <v>0.1770855220502664</v>
      </c>
      <c r="AJ47" s="16">
        <f>SUMPRODUCT(N47:N$134,$AC47:$AC$134)/$AC47</f>
        <v>2234637.3141934923</v>
      </c>
      <c r="AK47" s="16">
        <f>SUMPRODUCT(P47:P$134,$AC47:$AC$134)/$AC47</f>
        <v>1001564.444221523</v>
      </c>
      <c r="AL47" s="16">
        <f>SUMPRODUCT(Q47:Q$134,$AC47:$AC$134)/$AC47</f>
        <v>0</v>
      </c>
      <c r="AM47" s="16">
        <f>SUMPRODUCT(R47:R$134,$AC47:$AC$134)/$AC47</f>
        <v>0</v>
      </c>
      <c r="AN47" s="16">
        <f>SUMPRODUCT(S47:S$134,$AC47:$AC$134)/$AC47</f>
        <v>0</v>
      </c>
      <c r="AO47" s="16">
        <f>SUMPRODUCT(T47:T$134,$AC47:$AC$134)/$AC47</f>
        <v>0</v>
      </c>
      <c r="AP47" s="16">
        <f>SUMPRODUCT(U47:U$134,$AC47:$AC$134)/$AC47</f>
        <v>0</v>
      </c>
      <c r="AQ47" s="16">
        <f>-SUMPRODUCT(H47:H$134,$AC47:$AC$134)/$AC47</f>
        <v>1014713.5170669627</v>
      </c>
      <c r="AS47" s="18">
        <f t="shared" ref="AS47:AY55" si="38">IFERROR(AK47/$AJ47,0)</f>
        <v>0.44819999999999988</v>
      </c>
      <c r="AT47" s="18">
        <f t="shared" si="38"/>
        <v>0</v>
      </c>
      <c r="AU47" s="18">
        <f t="shared" si="38"/>
        <v>0</v>
      </c>
      <c r="AV47" s="18">
        <f t="shared" si="38"/>
        <v>0</v>
      </c>
      <c r="AW47" s="18">
        <f t="shared" si="38"/>
        <v>0</v>
      </c>
      <c r="AX47" s="18">
        <f t="shared" si="38"/>
        <v>0</v>
      </c>
      <c r="AY47" s="18">
        <f t="shared" si="38"/>
        <v>0.45408420893266299</v>
      </c>
      <c r="AZ47" s="18">
        <f t="shared" si="15"/>
        <v>0.90228420893266281</v>
      </c>
      <c r="BB47" s="18">
        <f t="shared" si="26"/>
        <v>0.44819999999999988</v>
      </c>
      <c r="BC47" s="18">
        <f t="shared" si="26"/>
        <v>0.45408420893266299</v>
      </c>
      <c r="BD47" s="18">
        <f t="shared" si="27"/>
        <v>9.7715791067337188E-2</v>
      </c>
    </row>
    <row r="48" spans="2:56" x14ac:dyDescent="0.3">
      <c r="B48" s="21">
        <f t="shared" si="17"/>
        <v>83</v>
      </c>
      <c r="D48" s="16">
        <f t="shared" si="18"/>
        <v>993567.02250718931</v>
      </c>
      <c r="E48" s="16"/>
      <c r="F48" s="16">
        <f t="shared" si="29"/>
        <v>0</v>
      </c>
      <c r="G48" s="16">
        <f t="shared" si="19"/>
        <v>0</v>
      </c>
      <c r="H48" s="16">
        <f t="shared" si="20"/>
        <v>-69828.394115603878</v>
      </c>
      <c r="I48" s="16">
        <f t="shared" si="30"/>
        <v>46186.931419579276</v>
      </c>
      <c r="J48" s="16"/>
      <c r="K48" s="16">
        <f t="shared" si="3"/>
        <v>969925.55981116474</v>
      </c>
      <c r="L48" s="16">
        <f t="shared" si="4"/>
        <v>1</v>
      </c>
      <c r="N48" s="16">
        <f t="shared" si="31"/>
        <v>153778.51231545213</v>
      </c>
      <c r="P48" s="16">
        <f t="shared" si="32"/>
        <v>68923.529219785647</v>
      </c>
      <c r="Q48" s="16">
        <f t="shared" si="33"/>
        <v>0</v>
      </c>
      <c r="R48" s="16">
        <f t="shared" si="34"/>
        <v>0</v>
      </c>
      <c r="S48" s="16">
        <f t="shared" si="35"/>
        <v>0</v>
      </c>
      <c r="T48" s="16">
        <f t="shared" si="36"/>
        <v>0</v>
      </c>
      <c r="U48" s="16"/>
      <c r="V48" s="16">
        <f t="shared" si="21"/>
        <v>68923.529219785647</v>
      </c>
      <c r="W48" s="16">
        <f t="shared" ref="W48:X79" si="39">SUMIF($P$5:$U$5,W$5,$P48:$U48)</f>
        <v>68923.529219785647</v>
      </c>
      <c r="X48" s="16">
        <f t="shared" si="39"/>
        <v>0</v>
      </c>
      <c r="Z48" s="16">
        <f t="shared" si="23"/>
        <v>84854.983095666481</v>
      </c>
      <c r="AA48" s="16">
        <f t="shared" si="24"/>
        <v>0</v>
      </c>
      <c r="AC48" s="17">
        <f t="shared" si="37"/>
        <v>0.19987253960121634</v>
      </c>
      <c r="AE48" s="16">
        <f>SUMPRODUCT(Z48:Z$134,$AC48:$AC$134)/$AC48</f>
        <v>1207375.7955779694</v>
      </c>
      <c r="AF48" s="16">
        <f t="shared" si="12"/>
        <v>993567.02250718931</v>
      </c>
      <c r="AG48" s="18">
        <f t="shared" si="13"/>
        <v>0.82291447794973394</v>
      </c>
      <c r="AH48" s="18">
        <f t="shared" si="25"/>
        <v>0.17708552205026606</v>
      </c>
      <c r="AJ48" s="16">
        <f>SUMPRODUCT(N48:N$134,$AC48:$AC$134)/$AC48</f>
        <v>2188067.7701666723</v>
      </c>
      <c r="AK48" s="16">
        <f>SUMPRODUCT(P48:P$134,$AC48:$AC$134)/$AC48</f>
        <v>980691.9745887022</v>
      </c>
      <c r="AL48" s="16">
        <f>SUMPRODUCT(Q48:Q$134,$AC48:$AC$134)/$AC48</f>
        <v>0</v>
      </c>
      <c r="AM48" s="16">
        <f>SUMPRODUCT(R48:R$134,$AC48:$AC$134)/$AC48</f>
        <v>0</v>
      </c>
      <c r="AN48" s="16">
        <f>SUMPRODUCT(S48:S$134,$AC48:$AC$134)/$AC48</f>
        <v>0</v>
      </c>
      <c r="AO48" s="16">
        <f>SUMPRODUCT(T48:T$134,$AC48:$AC$134)/$AC48</f>
        <v>0</v>
      </c>
      <c r="AP48" s="16">
        <f>SUMPRODUCT(U48:U$134,$AC48:$AC$134)/$AC48</f>
        <v>0</v>
      </c>
      <c r="AQ48" s="16">
        <f>-SUMPRODUCT(H48:H$134,$AC48:$AC$134)/$AC48</f>
        <v>993567.02250718919</v>
      </c>
      <c r="AS48" s="18">
        <f t="shared" si="38"/>
        <v>0.44819999999999988</v>
      </c>
      <c r="AT48" s="18">
        <f t="shared" si="38"/>
        <v>0</v>
      </c>
      <c r="AU48" s="18">
        <f t="shared" si="38"/>
        <v>0</v>
      </c>
      <c r="AV48" s="18">
        <f t="shared" si="38"/>
        <v>0</v>
      </c>
      <c r="AW48" s="18">
        <f t="shared" si="38"/>
        <v>0</v>
      </c>
      <c r="AX48" s="18">
        <f t="shared" si="38"/>
        <v>0</v>
      </c>
      <c r="AY48" s="18">
        <f t="shared" si="38"/>
        <v>0.45408420893266294</v>
      </c>
      <c r="AZ48" s="18">
        <f t="shared" si="15"/>
        <v>0.90228420893266281</v>
      </c>
      <c r="BB48" s="18">
        <f t="shared" si="26"/>
        <v>0.44819999999999988</v>
      </c>
      <c r="BC48" s="18">
        <f t="shared" si="26"/>
        <v>0.45408420893266294</v>
      </c>
      <c r="BD48" s="18">
        <f t="shared" si="27"/>
        <v>9.7715791067337188E-2</v>
      </c>
    </row>
    <row r="49" spans="2:56" x14ac:dyDescent="0.3">
      <c r="B49" s="21">
        <f t="shared" si="17"/>
        <v>84</v>
      </c>
      <c r="D49" s="16">
        <f t="shared" si="18"/>
        <v>969925.55981116474</v>
      </c>
      <c r="E49" s="16"/>
      <c r="F49" s="16">
        <f t="shared" si="29"/>
        <v>0</v>
      </c>
      <c r="G49" s="16">
        <f t="shared" si="19"/>
        <v>0</v>
      </c>
      <c r="H49" s="16">
        <f t="shared" si="20"/>
        <v>-71224.961997915962</v>
      </c>
      <c r="I49" s="16">
        <f t="shared" si="30"/>
        <v>44935.029890662438</v>
      </c>
      <c r="J49" s="16"/>
      <c r="K49" s="16">
        <f t="shared" si="3"/>
        <v>943635.62770391116</v>
      </c>
      <c r="L49" s="16">
        <f t="shared" si="4"/>
        <v>1</v>
      </c>
      <c r="N49" s="16">
        <f t="shared" si="31"/>
        <v>156854.08256176117</v>
      </c>
      <c r="P49" s="16">
        <f t="shared" si="32"/>
        <v>70301.999804181352</v>
      </c>
      <c r="Q49" s="16">
        <f t="shared" si="33"/>
        <v>0</v>
      </c>
      <c r="R49" s="16">
        <f t="shared" si="34"/>
        <v>0</v>
      </c>
      <c r="S49" s="16">
        <f t="shared" si="35"/>
        <v>0</v>
      </c>
      <c r="T49" s="16">
        <f t="shared" si="36"/>
        <v>0</v>
      </c>
      <c r="U49" s="16"/>
      <c r="V49" s="16">
        <f t="shared" si="21"/>
        <v>70301.999804181352</v>
      </c>
      <c r="W49" s="16">
        <f t="shared" si="39"/>
        <v>70301.999804181352</v>
      </c>
      <c r="X49" s="16">
        <f t="shared" si="39"/>
        <v>0</v>
      </c>
      <c r="Z49" s="16">
        <f t="shared" si="23"/>
        <v>86552.082757579818</v>
      </c>
      <c r="AA49" s="16">
        <f t="shared" si="24"/>
        <v>0</v>
      </c>
      <c r="AC49" s="17">
        <f t="shared" si="37"/>
        <v>0.19035479962020604</v>
      </c>
      <c r="AE49" s="16">
        <f>SUMPRODUCT(Z49:Z$134,$AC49:$AC$134)/$AC49</f>
        <v>1178646.8531064182</v>
      </c>
      <c r="AF49" s="16">
        <f t="shared" si="12"/>
        <v>969925.55981116474</v>
      </c>
      <c r="AG49" s="18">
        <f t="shared" si="13"/>
        <v>0.82291447794973382</v>
      </c>
      <c r="AH49" s="18">
        <f t="shared" si="25"/>
        <v>0.17708552205026618</v>
      </c>
      <c r="AJ49" s="16">
        <f>SUMPRODUCT(N49:N$134,$AC49:$AC$134)/$AC49</f>
        <v>2136003.720743781</v>
      </c>
      <c r="AK49" s="16">
        <f>SUMPRODUCT(P49:P$134,$AC49:$AC$134)/$AC49</f>
        <v>957356.86763736233</v>
      </c>
      <c r="AL49" s="16">
        <f>SUMPRODUCT(Q49:Q$134,$AC49:$AC$134)/$AC49</f>
        <v>0</v>
      </c>
      <c r="AM49" s="16">
        <f>SUMPRODUCT(R49:R$134,$AC49:$AC$134)/$AC49</f>
        <v>0</v>
      </c>
      <c r="AN49" s="16">
        <f>SUMPRODUCT(S49:S$134,$AC49:$AC$134)/$AC49</f>
        <v>0</v>
      </c>
      <c r="AO49" s="16">
        <f>SUMPRODUCT(T49:T$134,$AC49:$AC$134)/$AC49</f>
        <v>0</v>
      </c>
      <c r="AP49" s="16">
        <f>SUMPRODUCT(U49:U$134,$AC49:$AC$134)/$AC49</f>
        <v>0</v>
      </c>
      <c r="AQ49" s="16">
        <f>-SUMPRODUCT(H49:H$134,$AC49:$AC$134)/$AC49</f>
        <v>969925.55981116428</v>
      </c>
      <c r="AS49" s="18">
        <f t="shared" si="38"/>
        <v>0.44819999999999988</v>
      </c>
      <c r="AT49" s="18">
        <f t="shared" si="38"/>
        <v>0</v>
      </c>
      <c r="AU49" s="18">
        <f t="shared" si="38"/>
        <v>0</v>
      </c>
      <c r="AV49" s="18">
        <f t="shared" si="38"/>
        <v>0</v>
      </c>
      <c r="AW49" s="18">
        <f t="shared" si="38"/>
        <v>0</v>
      </c>
      <c r="AX49" s="18">
        <f t="shared" si="38"/>
        <v>0</v>
      </c>
      <c r="AY49" s="18">
        <f t="shared" si="38"/>
        <v>0.45408420893266288</v>
      </c>
      <c r="AZ49" s="18">
        <f t="shared" si="15"/>
        <v>0.90228420893266281</v>
      </c>
      <c r="BB49" s="18">
        <f t="shared" si="26"/>
        <v>0.44819999999999988</v>
      </c>
      <c r="BC49" s="18">
        <f t="shared" si="26"/>
        <v>0.45408420893266288</v>
      </c>
      <c r="BD49" s="18">
        <f t="shared" si="27"/>
        <v>9.7715791067337188E-2</v>
      </c>
    </row>
    <row r="50" spans="2:56" x14ac:dyDescent="0.3">
      <c r="B50" s="21">
        <f t="shared" si="17"/>
        <v>85</v>
      </c>
      <c r="D50" s="16">
        <f t="shared" si="18"/>
        <v>943635.62770391116</v>
      </c>
      <c r="E50" s="16"/>
      <c r="F50" s="16">
        <f t="shared" si="29"/>
        <v>0</v>
      </c>
      <c r="G50" s="16">
        <f t="shared" si="19"/>
        <v>0</v>
      </c>
      <c r="H50" s="16">
        <f t="shared" si="20"/>
        <v>-72649.461237874246</v>
      </c>
      <c r="I50" s="16">
        <f t="shared" si="30"/>
        <v>43549.308323301848</v>
      </c>
      <c r="J50" s="16"/>
      <c r="K50" s="16">
        <f t="shared" si="3"/>
        <v>914535.47478933877</v>
      </c>
      <c r="L50" s="16">
        <f t="shared" si="4"/>
        <v>1</v>
      </c>
      <c r="N50" s="16">
        <f t="shared" si="31"/>
        <v>159991.16421299637</v>
      </c>
      <c r="P50" s="16">
        <f t="shared" si="32"/>
        <v>71708.039800264974</v>
      </c>
      <c r="Q50" s="16">
        <f t="shared" si="33"/>
        <v>0</v>
      </c>
      <c r="R50" s="16">
        <f t="shared" si="34"/>
        <v>0</v>
      </c>
      <c r="S50" s="16">
        <f t="shared" si="35"/>
        <v>0</v>
      </c>
      <c r="T50" s="16">
        <f t="shared" si="36"/>
        <v>0</v>
      </c>
      <c r="U50" s="16"/>
      <c r="V50" s="16">
        <f t="shared" si="21"/>
        <v>71708.039800264974</v>
      </c>
      <c r="W50" s="16">
        <f t="shared" si="39"/>
        <v>71708.039800264974</v>
      </c>
      <c r="X50" s="16">
        <f t="shared" si="39"/>
        <v>0</v>
      </c>
      <c r="Z50" s="16">
        <f t="shared" si="23"/>
        <v>88283.124412731398</v>
      </c>
      <c r="AA50" s="16">
        <f t="shared" si="24"/>
        <v>0</v>
      </c>
      <c r="AC50" s="17">
        <f t="shared" si="37"/>
        <v>0.18129028535257716</v>
      </c>
      <c r="AE50" s="16">
        <f>SUMPRODUCT(Z50:Z$134,$AC50:$AC$134)/$AC50</f>
        <v>1146699.5088662803</v>
      </c>
      <c r="AF50" s="16">
        <f t="shared" si="12"/>
        <v>943635.62770391116</v>
      </c>
      <c r="AG50" s="18">
        <f t="shared" si="13"/>
        <v>0.82291447794973371</v>
      </c>
      <c r="AH50" s="18">
        <f t="shared" si="25"/>
        <v>0.17708552205026629</v>
      </c>
      <c r="AJ50" s="16">
        <f>SUMPRODUCT(N50:N$134,$AC50:$AC$134)/$AC50</f>
        <v>2078107.1200911209</v>
      </c>
      <c r="AK50" s="16">
        <f>SUMPRODUCT(P50:P$134,$AC50:$AC$134)/$AC50</f>
        <v>931407.61122484028</v>
      </c>
      <c r="AL50" s="16">
        <f>SUMPRODUCT(Q50:Q$134,$AC50:$AC$134)/$AC50</f>
        <v>0</v>
      </c>
      <c r="AM50" s="16">
        <f>SUMPRODUCT(R50:R$134,$AC50:$AC$134)/$AC50</f>
        <v>0</v>
      </c>
      <c r="AN50" s="16">
        <f>SUMPRODUCT(S50:S$134,$AC50:$AC$134)/$AC50</f>
        <v>0</v>
      </c>
      <c r="AO50" s="16">
        <f>SUMPRODUCT(T50:T$134,$AC50:$AC$134)/$AC50</f>
        <v>0</v>
      </c>
      <c r="AP50" s="16">
        <f>SUMPRODUCT(U50:U$134,$AC50:$AC$134)/$AC50</f>
        <v>0</v>
      </c>
      <c r="AQ50" s="16">
        <f>-SUMPRODUCT(H50:H$134,$AC50:$AC$134)/$AC50</f>
        <v>943635.62770391093</v>
      </c>
      <c r="AS50" s="18">
        <f t="shared" si="38"/>
        <v>0.44819999999999993</v>
      </c>
      <c r="AT50" s="18">
        <f t="shared" si="38"/>
        <v>0</v>
      </c>
      <c r="AU50" s="18">
        <f t="shared" si="38"/>
        <v>0</v>
      </c>
      <c r="AV50" s="18">
        <f t="shared" si="38"/>
        <v>0</v>
      </c>
      <c r="AW50" s="18">
        <f t="shared" si="38"/>
        <v>0</v>
      </c>
      <c r="AX50" s="18">
        <f t="shared" si="38"/>
        <v>0</v>
      </c>
      <c r="AY50" s="18">
        <f t="shared" si="38"/>
        <v>0.45408420893266288</v>
      </c>
      <c r="AZ50" s="18">
        <f t="shared" si="15"/>
        <v>0.90228420893266281</v>
      </c>
      <c r="BB50" s="18">
        <f t="shared" si="26"/>
        <v>0.44819999999999993</v>
      </c>
      <c r="BC50" s="18">
        <f t="shared" si="26"/>
        <v>0.45408420893266288</v>
      </c>
      <c r="BD50" s="18">
        <f t="shared" si="27"/>
        <v>9.7715791067337188E-2</v>
      </c>
    </row>
    <row r="51" spans="2:56" x14ac:dyDescent="0.3">
      <c r="B51" s="21">
        <f t="shared" si="17"/>
        <v>86</v>
      </c>
      <c r="D51" s="16">
        <f t="shared" si="18"/>
        <v>914535.47478933877</v>
      </c>
      <c r="E51" s="16"/>
      <c r="F51" s="16">
        <f t="shared" si="29"/>
        <v>0</v>
      </c>
      <c r="G51" s="16">
        <f t="shared" si="19"/>
        <v>0</v>
      </c>
      <c r="H51" s="16">
        <f t="shared" si="20"/>
        <v>-74102.450462631736</v>
      </c>
      <c r="I51" s="16">
        <f t="shared" si="30"/>
        <v>42021.651216335355</v>
      </c>
      <c r="J51" s="16"/>
      <c r="K51" s="16">
        <f t="shared" si="3"/>
        <v>882454.67554304237</v>
      </c>
      <c r="L51" s="16">
        <f t="shared" si="4"/>
        <v>1</v>
      </c>
      <c r="N51" s="16">
        <f t="shared" si="31"/>
        <v>163190.98749725628</v>
      </c>
      <c r="P51" s="16">
        <f t="shared" si="32"/>
        <v>73142.200596270268</v>
      </c>
      <c r="Q51" s="16">
        <f t="shared" si="33"/>
        <v>0</v>
      </c>
      <c r="R51" s="16">
        <f t="shared" si="34"/>
        <v>0</v>
      </c>
      <c r="S51" s="16">
        <f t="shared" si="35"/>
        <v>0</v>
      </c>
      <c r="T51" s="16">
        <f t="shared" si="36"/>
        <v>0</v>
      </c>
      <c r="U51" s="16"/>
      <c r="V51" s="16">
        <f t="shared" si="21"/>
        <v>73142.200596270268</v>
      </c>
      <c r="W51" s="16">
        <f t="shared" si="39"/>
        <v>73142.200596270268</v>
      </c>
      <c r="X51" s="16">
        <f t="shared" si="39"/>
        <v>0</v>
      </c>
      <c r="Z51" s="16">
        <f t="shared" si="23"/>
        <v>90048.786900986015</v>
      </c>
      <c r="AA51" s="16">
        <f t="shared" si="24"/>
        <v>0</v>
      </c>
      <c r="AC51" s="17">
        <f t="shared" si="37"/>
        <v>0.17265741462150208</v>
      </c>
      <c r="AE51" s="16">
        <f>SUMPRODUCT(Z51:Z$134,$AC51:$AC$134)/$AC51</f>
        <v>1111337.2036762263</v>
      </c>
      <c r="AF51" s="16">
        <f t="shared" si="12"/>
        <v>914535.47478933877</v>
      </c>
      <c r="AG51" s="18">
        <f t="shared" si="13"/>
        <v>0.82291447794973382</v>
      </c>
      <c r="AH51" s="18">
        <f t="shared" si="25"/>
        <v>0.17708552205026618</v>
      </c>
      <c r="AJ51" s="16">
        <f>SUMPRODUCT(N51:N$134,$AC51:$AC$134)/$AC51</f>
        <v>2014021.7536720301</v>
      </c>
      <c r="AK51" s="16">
        <f>SUMPRODUCT(P51:P$134,$AC51:$AC$134)/$AC51</f>
        <v>902684.54999580374</v>
      </c>
      <c r="AL51" s="16">
        <f>SUMPRODUCT(Q51:Q$134,$AC51:$AC$134)/$AC51</f>
        <v>0</v>
      </c>
      <c r="AM51" s="16">
        <f>SUMPRODUCT(R51:R$134,$AC51:$AC$134)/$AC51</f>
        <v>0</v>
      </c>
      <c r="AN51" s="16">
        <f>SUMPRODUCT(S51:S$134,$AC51:$AC$134)/$AC51</f>
        <v>0</v>
      </c>
      <c r="AO51" s="16">
        <f>SUMPRODUCT(T51:T$134,$AC51:$AC$134)/$AC51</f>
        <v>0</v>
      </c>
      <c r="AP51" s="16">
        <f>SUMPRODUCT(U51:U$134,$AC51:$AC$134)/$AC51</f>
        <v>0</v>
      </c>
      <c r="AQ51" s="16">
        <f>-SUMPRODUCT(H51:H$134,$AC51:$AC$134)/$AC51</f>
        <v>914535.47478933842</v>
      </c>
      <c r="AS51" s="18">
        <f t="shared" si="38"/>
        <v>0.44819999999999993</v>
      </c>
      <c r="AT51" s="18">
        <f t="shared" si="38"/>
        <v>0</v>
      </c>
      <c r="AU51" s="18">
        <f t="shared" si="38"/>
        <v>0</v>
      </c>
      <c r="AV51" s="18">
        <f t="shared" si="38"/>
        <v>0</v>
      </c>
      <c r="AW51" s="18">
        <f t="shared" si="38"/>
        <v>0</v>
      </c>
      <c r="AX51" s="18">
        <f t="shared" si="38"/>
        <v>0</v>
      </c>
      <c r="AY51" s="18">
        <f t="shared" si="38"/>
        <v>0.45408420893266299</v>
      </c>
      <c r="AZ51" s="18">
        <f t="shared" si="15"/>
        <v>0.90228420893266292</v>
      </c>
      <c r="BB51" s="18">
        <f t="shared" si="26"/>
        <v>0.44819999999999993</v>
      </c>
      <c r="BC51" s="18">
        <f t="shared" si="26"/>
        <v>0.45408420893266299</v>
      </c>
      <c r="BD51" s="18">
        <f t="shared" si="27"/>
        <v>9.7715791067337077E-2</v>
      </c>
    </row>
    <row r="52" spans="2:56" x14ac:dyDescent="0.3">
      <c r="B52" s="21">
        <f t="shared" si="17"/>
        <v>87</v>
      </c>
      <c r="D52" s="16">
        <f t="shared" si="18"/>
        <v>882454.67554304237</v>
      </c>
      <c r="E52" s="16"/>
      <c r="F52" s="16">
        <f t="shared" si="29"/>
        <v>0</v>
      </c>
      <c r="G52" s="16">
        <f t="shared" si="19"/>
        <v>0</v>
      </c>
      <c r="H52" s="16">
        <f t="shared" si="20"/>
        <v>-75584.499471884381</v>
      </c>
      <c r="I52" s="16">
        <f t="shared" si="30"/>
        <v>40343.508803557903</v>
      </c>
      <c r="J52" s="16"/>
      <c r="K52" s="16">
        <f t="shared" si="3"/>
        <v>847213.68487471598</v>
      </c>
      <c r="L52" s="16">
        <f t="shared" si="4"/>
        <v>1</v>
      </c>
      <c r="N52" s="16">
        <f t="shared" si="31"/>
        <v>166454.80724720145</v>
      </c>
      <c r="P52" s="16">
        <f t="shared" si="32"/>
        <v>74605.044608195691</v>
      </c>
      <c r="Q52" s="16">
        <f t="shared" si="33"/>
        <v>0</v>
      </c>
      <c r="R52" s="16">
        <f t="shared" si="34"/>
        <v>0</v>
      </c>
      <c r="S52" s="16">
        <f t="shared" si="35"/>
        <v>0</v>
      </c>
      <c r="T52" s="16">
        <f t="shared" si="36"/>
        <v>0</v>
      </c>
      <c r="U52" s="16"/>
      <c r="V52" s="16">
        <f t="shared" si="21"/>
        <v>74605.044608195691</v>
      </c>
      <c r="W52" s="16">
        <f t="shared" si="39"/>
        <v>74605.044608195691</v>
      </c>
      <c r="X52" s="16">
        <f t="shared" si="39"/>
        <v>0</v>
      </c>
      <c r="Z52" s="16">
        <f t="shared" si="23"/>
        <v>91849.762639005756</v>
      </c>
      <c r="AA52" s="16">
        <f t="shared" si="24"/>
        <v>0</v>
      </c>
      <c r="AC52" s="17">
        <f t="shared" si="37"/>
        <v>0.1644356329728591</v>
      </c>
      <c r="AE52" s="16">
        <f>SUMPRODUCT(Z52:Z$134,$AC52:$AC$134)/$AC52</f>
        <v>1072352.8376140024</v>
      </c>
      <c r="AF52" s="16">
        <f t="shared" si="12"/>
        <v>882454.67554304237</v>
      </c>
      <c r="AG52" s="18">
        <f t="shared" si="13"/>
        <v>0.82291447794973371</v>
      </c>
      <c r="AH52" s="18">
        <f t="shared" si="25"/>
        <v>0.17708552205026629</v>
      </c>
      <c r="AJ52" s="16">
        <f>SUMPRODUCT(N52:N$134,$AC52:$AC$134)/$AC52</f>
        <v>1943372.3044835131</v>
      </c>
      <c r="AK52" s="16">
        <f>SUMPRODUCT(P52:P$134,$AC52:$AC$134)/$AC52</f>
        <v>871019.46686951036</v>
      </c>
      <c r="AL52" s="16">
        <f>SUMPRODUCT(Q52:Q$134,$AC52:$AC$134)/$AC52</f>
        <v>0</v>
      </c>
      <c r="AM52" s="16">
        <f>SUMPRODUCT(R52:R$134,$AC52:$AC$134)/$AC52</f>
        <v>0</v>
      </c>
      <c r="AN52" s="16">
        <f>SUMPRODUCT(S52:S$134,$AC52:$AC$134)/$AC52</f>
        <v>0</v>
      </c>
      <c r="AO52" s="16">
        <f>SUMPRODUCT(T52:T$134,$AC52:$AC$134)/$AC52</f>
        <v>0</v>
      </c>
      <c r="AP52" s="16">
        <f>SUMPRODUCT(U52:U$134,$AC52:$AC$134)/$AC52</f>
        <v>0</v>
      </c>
      <c r="AQ52" s="16">
        <f>-SUMPRODUCT(H52:H$134,$AC52:$AC$134)/$AC52</f>
        <v>882454.67554304225</v>
      </c>
      <c r="AS52" s="18">
        <f t="shared" si="38"/>
        <v>0.44819999999999988</v>
      </c>
      <c r="AT52" s="18">
        <f t="shared" si="38"/>
        <v>0</v>
      </c>
      <c r="AU52" s="18">
        <f t="shared" si="38"/>
        <v>0</v>
      </c>
      <c r="AV52" s="18">
        <f t="shared" si="38"/>
        <v>0</v>
      </c>
      <c r="AW52" s="18">
        <f t="shared" si="38"/>
        <v>0</v>
      </c>
      <c r="AX52" s="18">
        <f t="shared" si="38"/>
        <v>0</v>
      </c>
      <c r="AY52" s="18">
        <f t="shared" si="38"/>
        <v>0.45408420893266294</v>
      </c>
      <c r="AZ52" s="18">
        <f t="shared" si="15"/>
        <v>0.90228420893266281</v>
      </c>
      <c r="BB52" s="18">
        <f t="shared" si="26"/>
        <v>0.44819999999999988</v>
      </c>
      <c r="BC52" s="18">
        <f t="shared" si="26"/>
        <v>0.45408420893266294</v>
      </c>
      <c r="BD52" s="18">
        <f t="shared" si="27"/>
        <v>9.7715791067337188E-2</v>
      </c>
    </row>
    <row r="53" spans="2:56" x14ac:dyDescent="0.3">
      <c r="B53" s="21">
        <f t="shared" si="17"/>
        <v>88</v>
      </c>
      <c r="D53" s="16">
        <f t="shared" si="18"/>
        <v>847213.68487471598</v>
      </c>
      <c r="E53" s="16"/>
      <c r="F53" s="16">
        <f t="shared" si="29"/>
        <v>0</v>
      </c>
      <c r="G53" s="16">
        <f t="shared" si="19"/>
        <v>0</v>
      </c>
      <c r="H53" s="16">
        <f t="shared" si="20"/>
        <v>-77096.189461322108</v>
      </c>
      <c r="I53" s="16">
        <f t="shared" si="30"/>
        <v>38505.874770669696</v>
      </c>
      <c r="J53" s="16"/>
      <c r="K53" s="16">
        <f t="shared" si="3"/>
        <v>808623.37018406356</v>
      </c>
      <c r="L53" s="16">
        <f t="shared" si="4"/>
        <v>1</v>
      </c>
      <c r="N53" s="16">
        <f t="shared" si="31"/>
        <v>169783.9033921455</v>
      </c>
      <c r="P53" s="16">
        <f t="shared" si="32"/>
        <v>76097.145500359606</v>
      </c>
      <c r="Q53" s="16">
        <f t="shared" si="33"/>
        <v>0</v>
      </c>
      <c r="R53" s="16">
        <f t="shared" si="34"/>
        <v>0</v>
      </c>
      <c r="S53" s="16">
        <f t="shared" si="35"/>
        <v>0</v>
      </c>
      <c r="T53" s="16">
        <f t="shared" si="36"/>
        <v>0</v>
      </c>
      <c r="U53" s="16"/>
      <c r="V53" s="16">
        <f t="shared" si="21"/>
        <v>76097.145500359606</v>
      </c>
      <c r="W53" s="16">
        <f t="shared" si="39"/>
        <v>76097.145500359606</v>
      </c>
      <c r="X53" s="16">
        <f t="shared" si="39"/>
        <v>0</v>
      </c>
      <c r="Z53" s="16">
        <f t="shared" si="23"/>
        <v>93686.757891785892</v>
      </c>
      <c r="AA53" s="16">
        <f t="shared" si="24"/>
        <v>0</v>
      </c>
      <c r="AC53" s="17">
        <f t="shared" si="37"/>
        <v>0.15660536473605632</v>
      </c>
      <c r="AE53" s="16">
        <f>SUMPRODUCT(Z53:Z$134,$AC53:$AC$134)/$AC53</f>
        <v>1029528.2287237463</v>
      </c>
      <c r="AF53" s="16">
        <f t="shared" si="12"/>
        <v>847213.68487471598</v>
      </c>
      <c r="AG53" s="18">
        <f t="shared" si="13"/>
        <v>0.82291447794973394</v>
      </c>
      <c r="AH53" s="18">
        <f t="shared" si="25"/>
        <v>0.17708552205026606</v>
      </c>
      <c r="AJ53" s="16">
        <f>SUMPRODUCT(N53:N$134,$AC53:$AC$134)/$AC53</f>
        <v>1865763.3720981264</v>
      </c>
      <c r="AK53" s="16">
        <f>SUMPRODUCT(P53:P$134,$AC53:$AC$134)/$AC53</f>
        <v>836235.14337438042</v>
      </c>
      <c r="AL53" s="16">
        <f>SUMPRODUCT(Q53:Q$134,$AC53:$AC$134)/$AC53</f>
        <v>0</v>
      </c>
      <c r="AM53" s="16">
        <f>SUMPRODUCT(R53:R$134,$AC53:$AC$134)/$AC53</f>
        <v>0</v>
      </c>
      <c r="AN53" s="16">
        <f>SUMPRODUCT(S53:S$134,$AC53:$AC$134)/$AC53</f>
        <v>0</v>
      </c>
      <c r="AO53" s="16">
        <f>SUMPRODUCT(T53:T$134,$AC53:$AC$134)/$AC53</f>
        <v>0</v>
      </c>
      <c r="AP53" s="16">
        <f>SUMPRODUCT(U53:U$134,$AC53:$AC$134)/$AC53</f>
        <v>0</v>
      </c>
      <c r="AQ53" s="16">
        <f>-SUMPRODUCT(H53:H$134,$AC53:$AC$134)/$AC53</f>
        <v>847213.6848747154</v>
      </c>
      <c r="AS53" s="18">
        <f t="shared" si="38"/>
        <v>0.4482000000000001</v>
      </c>
      <c r="AT53" s="18">
        <f t="shared" si="38"/>
        <v>0</v>
      </c>
      <c r="AU53" s="18">
        <f t="shared" si="38"/>
        <v>0</v>
      </c>
      <c r="AV53" s="18">
        <f t="shared" si="38"/>
        <v>0</v>
      </c>
      <c r="AW53" s="18">
        <f t="shared" si="38"/>
        <v>0</v>
      </c>
      <c r="AX53" s="18">
        <f t="shared" si="38"/>
        <v>0</v>
      </c>
      <c r="AY53" s="18">
        <f t="shared" si="38"/>
        <v>0.45408420893266294</v>
      </c>
      <c r="AZ53" s="18">
        <f t="shared" si="15"/>
        <v>0.90228420893266303</v>
      </c>
      <c r="BB53" s="18">
        <f t="shared" si="26"/>
        <v>0.4482000000000001</v>
      </c>
      <c r="BC53" s="18">
        <f t="shared" si="26"/>
        <v>0.45408420893266294</v>
      </c>
      <c r="BD53" s="18">
        <f t="shared" si="27"/>
        <v>9.7715791067336966E-2</v>
      </c>
    </row>
    <row r="54" spans="2:56" x14ac:dyDescent="0.3">
      <c r="B54" s="21">
        <f t="shared" si="17"/>
        <v>89</v>
      </c>
      <c r="D54" s="16">
        <f t="shared" si="18"/>
        <v>808623.37018406356</v>
      </c>
      <c r="E54" s="16"/>
      <c r="F54" s="16">
        <f t="shared" si="29"/>
        <v>0</v>
      </c>
      <c r="G54" s="16">
        <f t="shared" si="19"/>
        <v>0</v>
      </c>
      <c r="H54" s="16">
        <f t="shared" si="20"/>
        <v>-78638.113250548515</v>
      </c>
      <c r="I54" s="16">
        <f t="shared" si="30"/>
        <v>36499.262846675752</v>
      </c>
      <c r="J54" s="16"/>
      <c r="K54" s="16">
        <f t="shared" si="3"/>
        <v>766484.51978019078</v>
      </c>
      <c r="L54" s="16">
        <f t="shared" si="4"/>
        <v>1</v>
      </c>
      <c r="N54" s="16">
        <f t="shared" si="31"/>
        <v>173179.58145998835</v>
      </c>
      <c r="P54" s="16">
        <f t="shared" si="32"/>
        <v>77619.088410366778</v>
      </c>
      <c r="Q54" s="16">
        <f t="shared" si="33"/>
        <v>0</v>
      </c>
      <c r="R54" s="16">
        <f t="shared" si="34"/>
        <v>0</v>
      </c>
      <c r="S54" s="16">
        <f t="shared" si="35"/>
        <v>0</v>
      </c>
      <c r="T54" s="16">
        <f t="shared" si="36"/>
        <v>0</v>
      </c>
      <c r="U54" s="16"/>
      <c r="V54" s="16">
        <f t="shared" si="21"/>
        <v>77619.088410366778</v>
      </c>
      <c r="W54" s="16">
        <f t="shared" si="39"/>
        <v>77619.088410366778</v>
      </c>
      <c r="X54" s="16">
        <f t="shared" si="39"/>
        <v>0</v>
      </c>
      <c r="Z54" s="16">
        <f t="shared" si="23"/>
        <v>95560.493049621567</v>
      </c>
      <c r="AA54" s="16">
        <f t="shared" si="24"/>
        <v>0</v>
      </c>
      <c r="AC54" s="17">
        <f t="shared" si="37"/>
        <v>0.14914796641529171</v>
      </c>
      <c r="AE54" s="16">
        <f>SUMPRODUCT(Z54:Z$134,$AC54:$AC$134)/$AC54</f>
        <v>982633.54437355848</v>
      </c>
      <c r="AF54" s="16">
        <f t="shared" si="12"/>
        <v>808623.37018406356</v>
      </c>
      <c r="AG54" s="18">
        <f t="shared" si="13"/>
        <v>0.82291447794973394</v>
      </c>
      <c r="AH54" s="18">
        <f t="shared" si="25"/>
        <v>0.17708552205026606</v>
      </c>
      <c r="AJ54" s="16">
        <f>SUMPRODUCT(N54:N$134,$AC54:$AC$134)/$AC54</f>
        <v>1780778.4421412803</v>
      </c>
      <c r="AK54" s="16">
        <f>SUMPRODUCT(P54:P$134,$AC54:$AC$134)/$AC54</f>
        <v>798144.89776772191</v>
      </c>
      <c r="AL54" s="16">
        <f>SUMPRODUCT(Q54:Q$134,$AC54:$AC$134)/$AC54</f>
        <v>0</v>
      </c>
      <c r="AM54" s="16">
        <f>SUMPRODUCT(R54:R$134,$AC54:$AC$134)/$AC54</f>
        <v>0</v>
      </c>
      <c r="AN54" s="16">
        <f>SUMPRODUCT(S54:S$134,$AC54:$AC$134)/$AC54</f>
        <v>0</v>
      </c>
      <c r="AO54" s="16">
        <f>SUMPRODUCT(T54:T$134,$AC54:$AC$134)/$AC54</f>
        <v>0</v>
      </c>
      <c r="AP54" s="16">
        <f>SUMPRODUCT(U54:U$134,$AC54:$AC$134)/$AC54</f>
        <v>0</v>
      </c>
      <c r="AQ54" s="16">
        <f>-SUMPRODUCT(H54:H$134,$AC54:$AC$134)/$AC54</f>
        <v>808623.37018406333</v>
      </c>
      <c r="AS54" s="18">
        <f t="shared" si="38"/>
        <v>0.44820000000000004</v>
      </c>
      <c r="AT54" s="18">
        <f t="shared" si="38"/>
        <v>0</v>
      </c>
      <c r="AU54" s="18">
        <f t="shared" si="38"/>
        <v>0</v>
      </c>
      <c r="AV54" s="18">
        <f t="shared" si="38"/>
        <v>0</v>
      </c>
      <c r="AW54" s="18">
        <f t="shared" si="38"/>
        <v>0</v>
      </c>
      <c r="AX54" s="18">
        <f t="shared" si="38"/>
        <v>0</v>
      </c>
      <c r="AY54" s="18">
        <f t="shared" si="38"/>
        <v>0.45408420893266305</v>
      </c>
      <c r="AZ54" s="18">
        <f t="shared" si="15"/>
        <v>0.90228420893266303</v>
      </c>
      <c r="BB54" s="18">
        <f t="shared" si="26"/>
        <v>0.44820000000000004</v>
      </c>
      <c r="BC54" s="18">
        <f t="shared" si="26"/>
        <v>0.45408420893266305</v>
      </c>
      <c r="BD54" s="18">
        <f t="shared" si="27"/>
        <v>9.7715791067336966E-2</v>
      </c>
    </row>
    <row r="55" spans="2:56" x14ac:dyDescent="0.3">
      <c r="B55" s="21">
        <f t="shared" si="17"/>
        <v>90</v>
      </c>
      <c r="D55" s="16">
        <f t="shared" si="18"/>
        <v>766484.51978019078</v>
      </c>
      <c r="E55" s="16"/>
      <c r="F55" s="16">
        <f t="shared" si="29"/>
        <v>0</v>
      </c>
      <c r="G55" s="16">
        <f t="shared" si="19"/>
        <v>0</v>
      </c>
      <c r="H55" s="16">
        <f t="shared" si="20"/>
        <v>-80210.875515559484</v>
      </c>
      <c r="I55" s="16">
        <f t="shared" si="30"/>
        <v>34313.682213231565</v>
      </c>
      <c r="J55" s="16"/>
      <c r="K55" s="16">
        <f t="shared" si="3"/>
        <v>720587.32647786289</v>
      </c>
      <c r="L55" s="16">
        <f t="shared" si="4"/>
        <v>1</v>
      </c>
      <c r="N55" s="16">
        <f t="shared" si="31"/>
        <v>176643.17308918815</v>
      </c>
      <c r="P55" s="16">
        <f t="shared" si="32"/>
        <v>79171.47017857412</v>
      </c>
      <c r="Q55" s="16">
        <f t="shared" si="33"/>
        <v>0</v>
      </c>
      <c r="R55" s="16">
        <f t="shared" si="34"/>
        <v>0</v>
      </c>
      <c r="S55" s="16">
        <f t="shared" si="35"/>
        <v>0</v>
      </c>
      <c r="T55" s="16">
        <f t="shared" si="36"/>
        <v>0</v>
      </c>
      <c r="U55" s="16"/>
      <c r="V55" s="16">
        <f t="shared" si="21"/>
        <v>79171.47017857412</v>
      </c>
      <c r="W55" s="16">
        <f t="shared" si="39"/>
        <v>79171.47017857412</v>
      </c>
      <c r="X55" s="16">
        <f t="shared" si="39"/>
        <v>0</v>
      </c>
      <c r="Z55" s="16">
        <f t="shared" si="23"/>
        <v>97471.702910614025</v>
      </c>
      <c r="AA55" s="16">
        <f t="shared" si="24"/>
        <v>0</v>
      </c>
      <c r="AC55" s="17">
        <f t="shared" si="37"/>
        <v>0.14204568230027784</v>
      </c>
      <c r="AE55" s="16">
        <f>SUMPRODUCT(Z55:Z$134,$AC55:$AC$134)/$AC55</f>
        <v>931426.70389013377</v>
      </c>
      <c r="AF55" s="16">
        <f t="shared" si="12"/>
        <v>766484.51978019078</v>
      </c>
      <c r="AG55" s="18">
        <f t="shared" si="13"/>
        <v>0.82291447794973382</v>
      </c>
      <c r="AH55" s="18">
        <f t="shared" si="25"/>
        <v>0.17708552205026618</v>
      </c>
      <c r="AJ55" s="16">
        <f>SUMPRODUCT(N55:N$134,$AC55:$AC$134)/$AC55</f>
        <v>1687978.8037153564</v>
      </c>
      <c r="AK55" s="16">
        <f>SUMPRODUCT(P55:P$134,$AC55:$AC$134)/$AC55</f>
        <v>756552.09982522274</v>
      </c>
      <c r="AL55" s="16">
        <f>SUMPRODUCT(Q55:Q$134,$AC55:$AC$134)/$AC55</f>
        <v>0</v>
      </c>
      <c r="AM55" s="16">
        <f>SUMPRODUCT(R55:R$134,$AC55:$AC$134)/$AC55</f>
        <v>0</v>
      </c>
      <c r="AN55" s="16">
        <f>SUMPRODUCT(S55:S$134,$AC55:$AC$134)/$AC55</f>
        <v>0</v>
      </c>
      <c r="AO55" s="16">
        <f>SUMPRODUCT(T55:T$134,$AC55:$AC$134)/$AC55</f>
        <v>0</v>
      </c>
      <c r="AP55" s="16">
        <f>SUMPRODUCT(U55:U$134,$AC55:$AC$134)/$AC55</f>
        <v>0</v>
      </c>
      <c r="AQ55" s="16">
        <f>-SUMPRODUCT(H55:H$134,$AC55:$AC$134)/$AC55</f>
        <v>766484.51978019043</v>
      </c>
      <c r="AS55" s="18">
        <f t="shared" si="38"/>
        <v>0.44819999999999999</v>
      </c>
      <c r="AT55" s="18">
        <f t="shared" si="38"/>
        <v>0</v>
      </c>
      <c r="AU55" s="18">
        <f t="shared" si="38"/>
        <v>0</v>
      </c>
      <c r="AV55" s="18">
        <f t="shared" si="38"/>
        <v>0</v>
      </c>
      <c r="AW55" s="18">
        <f t="shared" si="38"/>
        <v>0</v>
      </c>
      <c r="AX55" s="18">
        <f t="shared" si="38"/>
        <v>0</v>
      </c>
      <c r="AY55" s="18">
        <f t="shared" si="38"/>
        <v>0.45408420893266299</v>
      </c>
      <c r="AZ55" s="18">
        <f t="shared" si="15"/>
        <v>0.90228420893266303</v>
      </c>
      <c r="BB55" s="18">
        <f t="shared" si="26"/>
        <v>0.44819999999999999</v>
      </c>
      <c r="BC55" s="18">
        <f t="shared" si="26"/>
        <v>0.45408420893266299</v>
      </c>
      <c r="BD55" s="18">
        <f t="shared" si="27"/>
        <v>9.7715791067336966E-2</v>
      </c>
    </row>
    <row r="56" spans="2:56" x14ac:dyDescent="0.3">
      <c r="B56" s="21">
        <f t="shared" si="17"/>
        <v>91</v>
      </c>
      <c r="D56" s="16">
        <f t="shared" ref="D56:D88" si="40">K55</f>
        <v>720587.32647786289</v>
      </c>
      <c r="E56" s="16"/>
      <c r="F56" s="16">
        <f t="shared" si="29"/>
        <v>0</v>
      </c>
      <c r="G56" s="16">
        <f t="shared" ref="G56:G88" si="41">-AA56</f>
        <v>0</v>
      </c>
      <c r="H56" s="16">
        <f t="shared" ref="H56:H88" si="42">-MIN(SUM(D56:G56),Z56-Z56*AH56)</f>
        <v>-81815.093025870694</v>
      </c>
      <c r="I56" s="16">
        <f t="shared" si="30"/>
        <v>31938.611672599611</v>
      </c>
      <c r="J56" s="16"/>
      <c r="K56" s="16">
        <f t="shared" ref="K56:K88" si="43">SUM(D56:J56)</f>
        <v>670710.84512459172</v>
      </c>
      <c r="L56" s="16">
        <f t="shared" ref="L56:L88" si="44">IF(K56&gt;0,1,0)</f>
        <v>1</v>
      </c>
      <c r="N56" s="16">
        <f t="shared" si="31"/>
        <v>180176.03655097191</v>
      </c>
      <c r="P56" s="16">
        <f t="shared" si="32"/>
        <v>80754.899582145605</v>
      </c>
      <c r="Q56" s="16">
        <f t="shared" si="33"/>
        <v>0</v>
      </c>
      <c r="R56" s="16">
        <f t="shared" si="34"/>
        <v>0</v>
      </c>
      <c r="S56" s="16">
        <f t="shared" si="35"/>
        <v>0</v>
      </c>
      <c r="T56" s="16">
        <f t="shared" si="36"/>
        <v>0</v>
      </c>
      <c r="U56" s="16"/>
      <c r="V56" s="16">
        <f t="shared" ref="V56:V88" si="45">SUM(P56:U56)</f>
        <v>80754.899582145605</v>
      </c>
      <c r="W56" s="16">
        <f t="shared" si="39"/>
        <v>80754.899582145605</v>
      </c>
      <c r="X56" s="16">
        <f t="shared" si="39"/>
        <v>0</v>
      </c>
      <c r="Z56" s="16">
        <f t="shared" ref="Z56:Z88" si="46">MAX(N56-V56,0)</f>
        <v>99421.136968826308</v>
      </c>
      <c r="AA56" s="16">
        <f t="shared" ref="AA56:AA88" si="47">MIN(N56-V56,0)</f>
        <v>0</v>
      </c>
      <c r="AC56" s="17">
        <f t="shared" si="37"/>
        <v>0.13528160219074079</v>
      </c>
      <c r="AE56" s="16">
        <f>SUMPRODUCT(Z56:Z$134,$AC56:$AC$134)/$AC56</f>
        <v>875652.75102849572</v>
      </c>
      <c r="AF56" s="16">
        <f t="shared" ref="AF56:AF88" si="48">SUM(D56:E56)</f>
        <v>720587.32647786289</v>
      </c>
      <c r="AG56" s="18">
        <f t="shared" ref="AG56:AG88" si="49">IFERROR(MIN(AF56/AE56,1),0)</f>
        <v>0.82291447794973394</v>
      </c>
      <c r="AH56" s="18">
        <f t="shared" si="25"/>
        <v>0.17708552205026606</v>
      </c>
      <c r="AJ56" s="16">
        <f>SUMPRODUCT(N56:N$134,$AC56:$AC$134)/$AC56</f>
        <v>1586902.4121574766</v>
      </c>
      <c r="AK56" s="16">
        <f>SUMPRODUCT(P56:P$134,$AC56:$AC$134)/$AC56</f>
        <v>711249.66112898116</v>
      </c>
      <c r="AL56" s="16">
        <f>SUMPRODUCT(Q56:Q$134,$AC56:$AC$134)/$AC56</f>
        <v>0</v>
      </c>
      <c r="AM56" s="16">
        <f>SUMPRODUCT(R56:R$134,$AC56:$AC$134)/$AC56</f>
        <v>0</v>
      </c>
      <c r="AN56" s="16">
        <f>SUMPRODUCT(S56:S$134,$AC56:$AC$134)/$AC56</f>
        <v>0</v>
      </c>
      <c r="AO56" s="16">
        <f>SUMPRODUCT(T56:T$134,$AC56:$AC$134)/$AC56</f>
        <v>0</v>
      </c>
      <c r="AP56" s="16">
        <f>SUMPRODUCT(U56:U$134,$AC56:$AC$134)/$AC56</f>
        <v>0</v>
      </c>
      <c r="AQ56" s="16">
        <f>-SUMPRODUCT(H56:H$134,$AC56:$AC$134)/$AC56</f>
        <v>720587.32647786255</v>
      </c>
      <c r="AS56" s="18">
        <f t="shared" ref="AS56:AS88" si="50">IFERROR(AK56/$AJ56,0)</f>
        <v>0.4482000000000001</v>
      </c>
      <c r="AT56" s="18">
        <f t="shared" ref="AT56:AT88" si="51">IFERROR(AL56/$AJ56,0)</f>
        <v>0</v>
      </c>
      <c r="AU56" s="18">
        <f t="shared" ref="AU56:AU88" si="52">IFERROR(AM56/$AJ56,0)</f>
        <v>0</v>
      </c>
      <c r="AV56" s="18">
        <f t="shared" ref="AV56:AV88" si="53">IFERROR(AN56/$AJ56,0)</f>
        <v>0</v>
      </c>
      <c r="AW56" s="18">
        <f t="shared" ref="AW56:AW88" si="54">IFERROR(AO56/$AJ56,0)</f>
        <v>0</v>
      </c>
      <c r="AX56" s="18">
        <f t="shared" ref="AX56:AX88" si="55">IFERROR(AP56/$AJ56,0)</f>
        <v>0</v>
      </c>
      <c r="AY56" s="18">
        <f t="shared" ref="AY56:AY88" si="56">IFERROR(AQ56/$AJ56,0)</f>
        <v>0.45408420893266299</v>
      </c>
      <c r="AZ56" s="18">
        <f t="shared" ref="AZ56:AZ88" si="57">SUM(AS56:AY56)</f>
        <v>0.90228420893266303</v>
      </c>
      <c r="BB56" s="18">
        <f t="shared" si="26"/>
        <v>0.4482000000000001</v>
      </c>
      <c r="BC56" s="18">
        <f t="shared" si="26"/>
        <v>0.45408420893266299</v>
      </c>
      <c r="BD56" s="18">
        <f t="shared" ref="BD56:BD88" si="58">MIN(1,1-AZ56)</f>
        <v>9.7715791067336966E-2</v>
      </c>
    </row>
    <row r="57" spans="2:56" x14ac:dyDescent="0.3">
      <c r="B57" s="21">
        <f t="shared" si="17"/>
        <v>92</v>
      </c>
      <c r="D57" s="16">
        <f t="shared" si="40"/>
        <v>670710.84512459172</v>
      </c>
      <c r="E57" s="16"/>
      <c r="F57" s="16">
        <f t="shared" si="29"/>
        <v>0</v>
      </c>
      <c r="G57" s="16">
        <f t="shared" si="41"/>
        <v>0</v>
      </c>
      <c r="H57" s="16">
        <f t="shared" si="42"/>
        <v>-83451.39488638808</v>
      </c>
      <c r="I57" s="16">
        <f t="shared" si="30"/>
        <v>29362.972511910182</v>
      </c>
      <c r="J57" s="16"/>
      <c r="K57" s="16">
        <f t="shared" si="43"/>
        <v>616622.42275011376</v>
      </c>
      <c r="L57" s="16">
        <f t="shared" si="44"/>
        <v>1</v>
      </c>
      <c r="N57" s="16">
        <f t="shared" si="31"/>
        <v>183779.55728199132</v>
      </c>
      <c r="P57" s="16">
        <f t="shared" si="32"/>
        <v>82369.997573788511</v>
      </c>
      <c r="Q57" s="16">
        <f t="shared" si="33"/>
        <v>0</v>
      </c>
      <c r="R57" s="16">
        <f t="shared" si="34"/>
        <v>0</v>
      </c>
      <c r="S57" s="16">
        <f t="shared" si="35"/>
        <v>0</v>
      </c>
      <c r="T57" s="16">
        <f t="shared" si="36"/>
        <v>0</v>
      </c>
      <c r="U57" s="16"/>
      <c r="V57" s="16">
        <f t="shared" si="45"/>
        <v>82369.997573788511</v>
      </c>
      <c r="W57" s="16">
        <f t="shared" si="39"/>
        <v>82369.997573788511</v>
      </c>
      <c r="X57" s="16">
        <f t="shared" si="39"/>
        <v>0</v>
      </c>
      <c r="Z57" s="16">
        <f t="shared" si="46"/>
        <v>101409.55970820281</v>
      </c>
      <c r="AA57" s="16">
        <f t="shared" si="47"/>
        <v>0</v>
      </c>
      <c r="AC57" s="17">
        <f t="shared" si="37"/>
        <v>0.12883962113403885</v>
      </c>
      <c r="AE57" s="16">
        <f>SUMPRODUCT(Z57:Z$134,$AC57:$AC$134)/$AC57</f>
        <v>815043.19476265286</v>
      </c>
      <c r="AF57" s="16">
        <f t="shared" si="48"/>
        <v>670710.84512459172</v>
      </c>
      <c r="AG57" s="18">
        <f t="shared" si="49"/>
        <v>0.82291447794973382</v>
      </c>
      <c r="AH57" s="18">
        <f t="shared" si="25"/>
        <v>0.17708552205026618</v>
      </c>
      <c r="AJ57" s="16">
        <f>SUMPRODUCT(N57:N$134,$AC57:$AC$134)/$AC57</f>
        <v>1477062.6943868299</v>
      </c>
      <c r="AK57" s="16">
        <f>SUMPRODUCT(P57:P$134,$AC57:$AC$134)/$AC57</f>
        <v>662019.49962417735</v>
      </c>
      <c r="AL57" s="16">
        <f>SUMPRODUCT(Q57:Q$134,$AC57:$AC$134)/$AC57</f>
        <v>0</v>
      </c>
      <c r="AM57" s="16">
        <f>SUMPRODUCT(R57:R$134,$AC57:$AC$134)/$AC57</f>
        <v>0</v>
      </c>
      <c r="AN57" s="16">
        <f>SUMPRODUCT(S57:S$134,$AC57:$AC$134)/$AC57</f>
        <v>0</v>
      </c>
      <c r="AO57" s="16">
        <f>SUMPRODUCT(T57:T$134,$AC57:$AC$134)/$AC57</f>
        <v>0</v>
      </c>
      <c r="AP57" s="16">
        <f>SUMPRODUCT(U57:U$134,$AC57:$AC$134)/$AC57</f>
        <v>0</v>
      </c>
      <c r="AQ57" s="16">
        <f>-SUMPRODUCT(H57:H$134,$AC57:$AC$134)/$AC57</f>
        <v>670710.84512459149</v>
      </c>
      <c r="AS57" s="18">
        <f t="shared" si="50"/>
        <v>0.44820000000000015</v>
      </c>
      <c r="AT57" s="18">
        <f t="shared" si="51"/>
        <v>0</v>
      </c>
      <c r="AU57" s="18">
        <f t="shared" si="52"/>
        <v>0</v>
      </c>
      <c r="AV57" s="18">
        <f t="shared" si="53"/>
        <v>0</v>
      </c>
      <c r="AW57" s="18">
        <f t="shared" si="54"/>
        <v>0</v>
      </c>
      <c r="AX57" s="18">
        <f t="shared" si="55"/>
        <v>0</v>
      </c>
      <c r="AY57" s="18">
        <f t="shared" si="56"/>
        <v>0.45408420893266305</v>
      </c>
      <c r="AZ57" s="18">
        <f t="shared" si="57"/>
        <v>0.90228420893266326</v>
      </c>
      <c r="BB57" s="18">
        <f t="shared" ref="BB57:BC89" si="59">SUMIF($AS$5:$AY$5,BB$5,$AS57:$AY57)</f>
        <v>0.44820000000000015</v>
      </c>
      <c r="BC57" s="18">
        <f t="shared" si="59"/>
        <v>0.45408420893266305</v>
      </c>
      <c r="BD57" s="18">
        <f t="shared" si="58"/>
        <v>9.7715791067336744E-2</v>
      </c>
    </row>
    <row r="58" spans="2:56" x14ac:dyDescent="0.3">
      <c r="B58" s="21">
        <f t="shared" si="17"/>
        <v>93</v>
      </c>
      <c r="D58" s="16">
        <f t="shared" si="40"/>
        <v>616622.42275011376</v>
      </c>
      <c r="E58" s="16"/>
      <c r="F58" s="16">
        <f t="shared" si="29"/>
        <v>0</v>
      </c>
      <c r="G58" s="16">
        <f t="shared" si="41"/>
        <v>0</v>
      </c>
      <c r="H58" s="16">
        <f t="shared" si="42"/>
        <v>-85120.422784115814</v>
      </c>
      <c r="I58" s="16">
        <f t="shared" si="30"/>
        <v>26575.099998299902</v>
      </c>
      <c r="J58" s="16"/>
      <c r="K58" s="16">
        <f t="shared" si="43"/>
        <v>558077.09996429784</v>
      </c>
      <c r="L58" s="16">
        <f t="shared" si="44"/>
        <v>1</v>
      </c>
      <c r="N58" s="16">
        <f t="shared" si="31"/>
        <v>187455.14842763115</v>
      </c>
      <c r="P58" s="16">
        <f t="shared" si="32"/>
        <v>84017.397525264285</v>
      </c>
      <c r="Q58" s="16">
        <f t="shared" si="33"/>
        <v>0</v>
      </c>
      <c r="R58" s="16">
        <f t="shared" si="34"/>
        <v>0</v>
      </c>
      <c r="S58" s="16">
        <f t="shared" si="35"/>
        <v>0</v>
      </c>
      <c r="T58" s="16">
        <f t="shared" si="36"/>
        <v>0</v>
      </c>
      <c r="U58" s="16"/>
      <c r="V58" s="16">
        <f t="shared" si="45"/>
        <v>84017.397525264285</v>
      </c>
      <c r="W58" s="16">
        <f t="shared" si="39"/>
        <v>84017.397525264285</v>
      </c>
      <c r="X58" s="16">
        <f t="shared" si="39"/>
        <v>0</v>
      </c>
      <c r="Z58" s="16">
        <f t="shared" si="46"/>
        <v>103437.75090236687</v>
      </c>
      <c r="AA58" s="16">
        <f t="shared" si="47"/>
        <v>0</v>
      </c>
      <c r="AC58" s="17">
        <f t="shared" si="37"/>
        <v>0.12270440108003698</v>
      </c>
      <c r="AE58" s="16">
        <f>SUMPRODUCT(Z58:Z$134,$AC58:$AC$134)/$AC58</f>
        <v>749315.31680717273</v>
      </c>
      <c r="AF58" s="16">
        <f t="shared" si="48"/>
        <v>616622.42275011376</v>
      </c>
      <c r="AG58" s="18">
        <f t="shared" si="49"/>
        <v>0.8229144779497336</v>
      </c>
      <c r="AH58" s="18">
        <f t="shared" si="25"/>
        <v>0.1770855220502664</v>
      </c>
      <c r="AJ58" s="16">
        <f>SUMPRODUCT(N58:N$134,$AC58:$AC$134)/$AC58</f>
        <v>1357947.2939600807</v>
      </c>
      <c r="AK58" s="16">
        <f>SUMPRODUCT(P58:P$134,$AC58:$AC$134)/$AC58</f>
        <v>608631.97715290834</v>
      </c>
      <c r="AL58" s="16">
        <f>SUMPRODUCT(Q58:Q$134,$AC58:$AC$134)/$AC58</f>
        <v>0</v>
      </c>
      <c r="AM58" s="16">
        <f>SUMPRODUCT(R58:R$134,$AC58:$AC$134)/$AC58</f>
        <v>0</v>
      </c>
      <c r="AN58" s="16">
        <f>SUMPRODUCT(S58:S$134,$AC58:$AC$134)/$AC58</f>
        <v>0</v>
      </c>
      <c r="AO58" s="16">
        <f>SUMPRODUCT(T58:T$134,$AC58:$AC$134)/$AC58</f>
        <v>0</v>
      </c>
      <c r="AP58" s="16">
        <f>SUMPRODUCT(U58:U$134,$AC58:$AC$134)/$AC58</f>
        <v>0</v>
      </c>
      <c r="AQ58" s="16">
        <f>-SUMPRODUCT(H58:H$134,$AC58:$AC$134)/$AC58</f>
        <v>616622.42275011365</v>
      </c>
      <c r="AS58" s="18">
        <f t="shared" si="50"/>
        <v>0.4482000000000001</v>
      </c>
      <c r="AT58" s="18">
        <f t="shared" si="51"/>
        <v>0</v>
      </c>
      <c r="AU58" s="18">
        <f t="shared" si="52"/>
        <v>0</v>
      </c>
      <c r="AV58" s="18">
        <f t="shared" si="53"/>
        <v>0</v>
      </c>
      <c r="AW58" s="18">
        <f t="shared" si="54"/>
        <v>0</v>
      </c>
      <c r="AX58" s="18">
        <f t="shared" si="55"/>
        <v>0</v>
      </c>
      <c r="AY58" s="18">
        <f t="shared" si="56"/>
        <v>0.45408420893266299</v>
      </c>
      <c r="AZ58" s="18">
        <f t="shared" si="57"/>
        <v>0.90228420893266303</v>
      </c>
      <c r="BB58" s="18">
        <f t="shared" si="59"/>
        <v>0.4482000000000001</v>
      </c>
      <c r="BC58" s="18">
        <f t="shared" si="59"/>
        <v>0.45408420893266299</v>
      </c>
      <c r="BD58" s="18">
        <f t="shared" si="58"/>
        <v>9.7715791067336966E-2</v>
      </c>
    </row>
    <row r="59" spans="2:56" x14ac:dyDescent="0.3">
      <c r="B59" s="21">
        <f t="shared" si="17"/>
        <v>94</v>
      </c>
      <c r="D59" s="16">
        <f t="shared" si="40"/>
        <v>558077.09996429784</v>
      </c>
      <c r="E59" s="16"/>
      <c r="F59" s="16">
        <f t="shared" si="29"/>
        <v>0</v>
      </c>
      <c r="G59" s="16">
        <f t="shared" si="41"/>
        <v>0</v>
      </c>
      <c r="H59" s="16">
        <f t="shared" si="42"/>
        <v>-86822.83123979815</v>
      </c>
      <c r="I59" s="16">
        <f t="shared" si="30"/>
        <v>23562.713436224985</v>
      </c>
      <c r="J59" s="16"/>
      <c r="K59" s="16">
        <f t="shared" si="43"/>
        <v>494816.98216072464</v>
      </c>
      <c r="L59" s="16">
        <f t="shared" si="44"/>
        <v>1</v>
      </c>
      <c r="N59" s="16">
        <f t="shared" si="31"/>
        <v>191204.2513961838</v>
      </c>
      <c r="P59" s="16">
        <f t="shared" si="32"/>
        <v>85697.745475769581</v>
      </c>
      <c r="Q59" s="16">
        <f t="shared" si="33"/>
        <v>0</v>
      </c>
      <c r="R59" s="16">
        <f t="shared" si="34"/>
        <v>0</v>
      </c>
      <c r="S59" s="16">
        <f t="shared" si="35"/>
        <v>0</v>
      </c>
      <c r="T59" s="16">
        <f t="shared" si="36"/>
        <v>0</v>
      </c>
      <c r="U59" s="16"/>
      <c r="V59" s="16">
        <f t="shared" si="45"/>
        <v>85697.745475769581</v>
      </c>
      <c r="W59" s="16">
        <f t="shared" si="39"/>
        <v>85697.745475769581</v>
      </c>
      <c r="X59" s="16">
        <f t="shared" si="39"/>
        <v>0</v>
      </c>
      <c r="Z59" s="16">
        <f t="shared" si="46"/>
        <v>105506.50592041422</v>
      </c>
      <c r="AA59" s="16">
        <f t="shared" si="47"/>
        <v>0</v>
      </c>
      <c r="AC59" s="17">
        <f t="shared" si="37"/>
        <v>0.11686133436193999</v>
      </c>
      <c r="AE59" s="16">
        <f>SUMPRODUCT(Z59:Z$134,$AC59:$AC$134)/$AC59</f>
        <v>678171.44420004601</v>
      </c>
      <c r="AF59" s="16">
        <f t="shared" si="48"/>
        <v>558077.09996429784</v>
      </c>
      <c r="AG59" s="18">
        <f t="shared" si="49"/>
        <v>0.82291447794973371</v>
      </c>
      <c r="AH59" s="18">
        <f t="shared" si="25"/>
        <v>0.17708552205026629</v>
      </c>
      <c r="AJ59" s="16">
        <f>SUMPRODUCT(N59:N$134,$AC59:$AC$134)/$AC59</f>
        <v>1229016.7528090721</v>
      </c>
      <c r="AK59" s="16">
        <f>SUMPRODUCT(P59:P$134,$AC59:$AC$134)/$AC59</f>
        <v>550845.30860902613</v>
      </c>
      <c r="AL59" s="16">
        <f>SUMPRODUCT(Q59:Q$134,$AC59:$AC$134)/$AC59</f>
        <v>0</v>
      </c>
      <c r="AM59" s="16">
        <f>SUMPRODUCT(R59:R$134,$AC59:$AC$134)/$AC59</f>
        <v>0</v>
      </c>
      <c r="AN59" s="16">
        <f>SUMPRODUCT(S59:S$134,$AC59:$AC$134)/$AC59</f>
        <v>0</v>
      </c>
      <c r="AO59" s="16">
        <f>SUMPRODUCT(T59:T$134,$AC59:$AC$134)/$AC59</f>
        <v>0</v>
      </c>
      <c r="AP59" s="16">
        <f>SUMPRODUCT(U59:U$134,$AC59:$AC$134)/$AC59</f>
        <v>0</v>
      </c>
      <c r="AQ59" s="16">
        <f>-SUMPRODUCT(H59:H$134,$AC59:$AC$134)/$AC59</f>
        <v>558077.09996429773</v>
      </c>
      <c r="AS59" s="18">
        <f t="shared" si="50"/>
        <v>0.44819999999999999</v>
      </c>
      <c r="AT59" s="18">
        <f t="shared" si="51"/>
        <v>0</v>
      </c>
      <c r="AU59" s="18">
        <f t="shared" si="52"/>
        <v>0</v>
      </c>
      <c r="AV59" s="18">
        <f t="shared" si="53"/>
        <v>0</v>
      </c>
      <c r="AW59" s="18">
        <f t="shared" si="54"/>
        <v>0</v>
      </c>
      <c r="AX59" s="18">
        <f t="shared" si="55"/>
        <v>0</v>
      </c>
      <c r="AY59" s="18">
        <f t="shared" si="56"/>
        <v>0.45408420893266299</v>
      </c>
      <c r="AZ59" s="18">
        <f t="shared" si="57"/>
        <v>0.90228420893266303</v>
      </c>
      <c r="BB59" s="18">
        <f t="shared" si="59"/>
        <v>0.44819999999999999</v>
      </c>
      <c r="BC59" s="18">
        <f t="shared" si="59"/>
        <v>0.45408420893266299</v>
      </c>
      <c r="BD59" s="18">
        <f t="shared" si="58"/>
        <v>9.7715791067336966E-2</v>
      </c>
    </row>
    <row r="60" spans="2:56" x14ac:dyDescent="0.3">
      <c r="B60" s="21">
        <f t="shared" si="17"/>
        <v>95</v>
      </c>
      <c r="D60" s="16">
        <f t="shared" si="40"/>
        <v>494816.98216072464</v>
      </c>
      <c r="E60" s="16"/>
      <c r="F60" s="16">
        <f t="shared" si="29"/>
        <v>0</v>
      </c>
      <c r="G60" s="16">
        <f t="shared" si="41"/>
        <v>0</v>
      </c>
      <c r="H60" s="16">
        <f t="shared" si="42"/>
        <v>-88559.28786459408</v>
      </c>
      <c r="I60" s="16">
        <f t="shared" si="30"/>
        <v>20312.884714806529</v>
      </c>
      <c r="J60" s="16"/>
      <c r="K60" s="16">
        <f t="shared" si="43"/>
        <v>426570.57901093707</v>
      </c>
      <c r="L60" s="16">
        <f t="shared" si="44"/>
        <v>1</v>
      </c>
      <c r="N60" s="16">
        <f t="shared" si="31"/>
        <v>195028.33642410746</v>
      </c>
      <c r="P60" s="16">
        <f t="shared" si="32"/>
        <v>87411.700385284959</v>
      </c>
      <c r="Q60" s="16">
        <f t="shared" si="33"/>
        <v>0</v>
      </c>
      <c r="R60" s="16">
        <f t="shared" si="34"/>
        <v>0</v>
      </c>
      <c r="S60" s="16">
        <f t="shared" si="35"/>
        <v>0</v>
      </c>
      <c r="T60" s="16">
        <f t="shared" si="36"/>
        <v>0</v>
      </c>
      <c r="U60" s="16"/>
      <c r="V60" s="16">
        <f t="shared" si="45"/>
        <v>87411.700385284959</v>
      </c>
      <c r="W60" s="16">
        <f t="shared" si="39"/>
        <v>87411.700385284959</v>
      </c>
      <c r="X60" s="16">
        <f t="shared" si="39"/>
        <v>0</v>
      </c>
      <c r="Z60" s="16">
        <f t="shared" si="46"/>
        <v>107616.6360388225</v>
      </c>
      <c r="AA60" s="16">
        <f t="shared" si="47"/>
        <v>0</v>
      </c>
      <c r="AC60" s="17">
        <f t="shared" si="37"/>
        <v>0.1112965089161333</v>
      </c>
      <c r="AE60" s="16">
        <f>SUMPRODUCT(Z60:Z$134,$AC60:$AC$134)/$AC60</f>
        <v>601298.18519361364</v>
      </c>
      <c r="AF60" s="16">
        <f t="shared" si="48"/>
        <v>494816.98216072464</v>
      </c>
      <c r="AG60" s="18">
        <f t="shared" si="49"/>
        <v>0.82291447794973338</v>
      </c>
      <c r="AH60" s="18">
        <f t="shared" si="25"/>
        <v>0.17708552205026662</v>
      </c>
      <c r="AJ60" s="16">
        <f>SUMPRODUCT(N60:N$134,$AC60:$AC$134)/$AC60</f>
        <v>1089703.1264835331</v>
      </c>
      <c r="AK60" s="16">
        <f>SUMPRODUCT(P60:P$134,$AC60:$AC$134)/$AC60</f>
        <v>488404.94128991954</v>
      </c>
      <c r="AL60" s="16">
        <f>SUMPRODUCT(Q60:Q$134,$AC60:$AC$134)/$AC60</f>
        <v>0</v>
      </c>
      <c r="AM60" s="16">
        <f>SUMPRODUCT(R60:R$134,$AC60:$AC$134)/$AC60</f>
        <v>0</v>
      </c>
      <c r="AN60" s="16">
        <f>SUMPRODUCT(S60:S$134,$AC60:$AC$134)/$AC60</f>
        <v>0</v>
      </c>
      <c r="AO60" s="16">
        <f>SUMPRODUCT(T60:T$134,$AC60:$AC$134)/$AC60</f>
        <v>0</v>
      </c>
      <c r="AP60" s="16">
        <f>SUMPRODUCT(U60:U$134,$AC60:$AC$134)/$AC60</f>
        <v>0</v>
      </c>
      <c r="AQ60" s="16">
        <f>-SUMPRODUCT(H60:H$134,$AC60:$AC$134)/$AC60</f>
        <v>494816.9821607247</v>
      </c>
      <c r="AS60" s="18">
        <f t="shared" si="50"/>
        <v>0.44820000000000004</v>
      </c>
      <c r="AT60" s="18">
        <f t="shared" si="51"/>
        <v>0</v>
      </c>
      <c r="AU60" s="18">
        <f t="shared" si="52"/>
        <v>0</v>
      </c>
      <c r="AV60" s="18">
        <f t="shared" si="53"/>
        <v>0</v>
      </c>
      <c r="AW60" s="18">
        <f t="shared" si="54"/>
        <v>0</v>
      </c>
      <c r="AX60" s="18">
        <f t="shared" si="55"/>
        <v>0</v>
      </c>
      <c r="AY60" s="18">
        <f t="shared" si="56"/>
        <v>0.45408420893266299</v>
      </c>
      <c r="AZ60" s="18">
        <f t="shared" si="57"/>
        <v>0.90228420893266303</v>
      </c>
      <c r="BB60" s="18">
        <f t="shared" si="59"/>
        <v>0.44820000000000004</v>
      </c>
      <c r="BC60" s="18">
        <f t="shared" si="59"/>
        <v>0.45408420893266299</v>
      </c>
      <c r="BD60" s="18">
        <f t="shared" si="58"/>
        <v>9.7715791067336966E-2</v>
      </c>
    </row>
    <row r="61" spans="2:56" x14ac:dyDescent="0.3">
      <c r="B61" s="21">
        <f t="shared" si="17"/>
        <v>96</v>
      </c>
      <c r="D61" s="16">
        <f t="shared" si="40"/>
        <v>426570.57901093707</v>
      </c>
      <c r="E61" s="16"/>
      <c r="F61" s="16">
        <f t="shared" si="29"/>
        <v>0</v>
      </c>
      <c r="G61" s="16">
        <f t="shared" si="41"/>
        <v>0</v>
      </c>
      <c r="H61" s="16">
        <f t="shared" si="42"/>
        <v>-90330.473621886005</v>
      </c>
      <c r="I61" s="16">
        <f t="shared" si="30"/>
        <v>16812.005269452555</v>
      </c>
      <c r="J61" s="16"/>
      <c r="K61" s="16">
        <f t="shared" si="43"/>
        <v>353052.11065850366</v>
      </c>
      <c r="L61" s="16">
        <f t="shared" si="44"/>
        <v>1</v>
      </c>
      <c r="N61" s="16">
        <f t="shared" si="31"/>
        <v>198928.90315258963</v>
      </c>
      <c r="P61" s="16">
        <f t="shared" si="32"/>
        <v>89159.934392990675</v>
      </c>
      <c r="Q61" s="16">
        <f t="shared" si="33"/>
        <v>0</v>
      </c>
      <c r="R61" s="16">
        <f t="shared" si="34"/>
        <v>0</v>
      </c>
      <c r="S61" s="16">
        <f t="shared" si="35"/>
        <v>0</v>
      </c>
      <c r="T61" s="16">
        <f t="shared" si="36"/>
        <v>0</v>
      </c>
      <c r="U61" s="16"/>
      <c r="V61" s="16">
        <f t="shared" si="45"/>
        <v>89159.934392990675</v>
      </c>
      <c r="W61" s="16">
        <f t="shared" si="39"/>
        <v>89159.934392990675</v>
      </c>
      <c r="X61" s="16">
        <f t="shared" si="39"/>
        <v>0</v>
      </c>
      <c r="Z61" s="16">
        <f t="shared" si="46"/>
        <v>109768.96875959895</v>
      </c>
      <c r="AA61" s="16">
        <f t="shared" si="47"/>
        <v>0</v>
      </c>
      <c r="AC61" s="17">
        <f t="shared" si="37"/>
        <v>0.10599667515822221</v>
      </c>
      <c r="AE61" s="16">
        <f>SUMPRODUCT(Z61:Z$134,$AC61:$AC$134)/$AC61</f>
        <v>518365.62661253044</v>
      </c>
      <c r="AF61" s="16">
        <f t="shared" si="48"/>
        <v>426570.57901093707</v>
      </c>
      <c r="AG61" s="18">
        <f t="shared" si="49"/>
        <v>0.82291447794973371</v>
      </c>
      <c r="AH61" s="18">
        <f t="shared" si="25"/>
        <v>0.17708552205026629</v>
      </c>
      <c r="AJ61" s="16">
        <f>SUMPRODUCT(N61:N$134,$AC61:$AC$134)/$AC61</f>
        <v>939408.5295623967</v>
      </c>
      <c r="AK61" s="16">
        <f>SUMPRODUCT(P61:P$134,$AC61:$AC$134)/$AC61</f>
        <v>421042.9029498662</v>
      </c>
      <c r="AL61" s="16">
        <f>SUMPRODUCT(Q61:Q$134,$AC61:$AC$134)/$AC61</f>
        <v>0</v>
      </c>
      <c r="AM61" s="16">
        <f>SUMPRODUCT(R61:R$134,$AC61:$AC$134)/$AC61</f>
        <v>0</v>
      </c>
      <c r="AN61" s="16">
        <f>SUMPRODUCT(S61:S$134,$AC61:$AC$134)/$AC61</f>
        <v>0</v>
      </c>
      <c r="AO61" s="16">
        <f>SUMPRODUCT(T61:T$134,$AC61:$AC$134)/$AC61</f>
        <v>0</v>
      </c>
      <c r="AP61" s="16">
        <f>SUMPRODUCT(U61:U$134,$AC61:$AC$134)/$AC61</f>
        <v>0</v>
      </c>
      <c r="AQ61" s="16">
        <f>-SUMPRODUCT(H61:H$134,$AC61:$AC$134)/$AC61</f>
        <v>426570.57901093707</v>
      </c>
      <c r="AS61" s="18">
        <f t="shared" si="50"/>
        <v>0.44819999999999999</v>
      </c>
      <c r="AT61" s="18">
        <f t="shared" si="51"/>
        <v>0</v>
      </c>
      <c r="AU61" s="18">
        <f t="shared" si="52"/>
        <v>0</v>
      </c>
      <c r="AV61" s="18">
        <f t="shared" si="53"/>
        <v>0</v>
      </c>
      <c r="AW61" s="18">
        <f t="shared" si="54"/>
        <v>0</v>
      </c>
      <c r="AX61" s="18">
        <f t="shared" si="55"/>
        <v>0</v>
      </c>
      <c r="AY61" s="18">
        <f t="shared" si="56"/>
        <v>0.45408420893266299</v>
      </c>
      <c r="AZ61" s="18">
        <f t="shared" si="57"/>
        <v>0.90228420893266303</v>
      </c>
      <c r="BB61" s="18">
        <f t="shared" si="59"/>
        <v>0.44819999999999999</v>
      </c>
      <c r="BC61" s="18">
        <f t="shared" si="59"/>
        <v>0.45408420893266299</v>
      </c>
      <c r="BD61" s="18">
        <f t="shared" si="58"/>
        <v>9.7715791067336966E-2</v>
      </c>
    </row>
    <row r="62" spans="2:56" x14ac:dyDescent="0.3">
      <c r="B62" s="21">
        <f t="shared" si="17"/>
        <v>97</v>
      </c>
      <c r="D62" s="16">
        <f t="shared" si="40"/>
        <v>353052.11065850366</v>
      </c>
      <c r="E62" s="16"/>
      <c r="F62" s="16">
        <f t="shared" si="29"/>
        <v>0</v>
      </c>
      <c r="G62" s="16">
        <f t="shared" si="41"/>
        <v>0</v>
      </c>
      <c r="H62" s="16">
        <f t="shared" si="42"/>
        <v>-92137.083094323665</v>
      </c>
      <c r="I62" s="16">
        <f t="shared" si="30"/>
        <v>13045.751378209001</v>
      </c>
      <c r="J62" s="16"/>
      <c r="K62" s="16">
        <f t="shared" si="43"/>
        <v>273960.77894238901</v>
      </c>
      <c r="L62" s="16">
        <f t="shared" si="44"/>
        <v>1</v>
      </c>
      <c r="N62" s="16">
        <f t="shared" si="31"/>
        <v>202907.48121564137</v>
      </c>
      <c r="P62" s="16">
        <f t="shared" si="32"/>
        <v>90943.133080850457</v>
      </c>
      <c r="Q62" s="16">
        <f t="shared" si="33"/>
        <v>0</v>
      </c>
      <c r="R62" s="16">
        <f t="shared" si="34"/>
        <v>0</v>
      </c>
      <c r="S62" s="16">
        <f t="shared" si="35"/>
        <v>0</v>
      </c>
      <c r="T62" s="16">
        <f t="shared" si="36"/>
        <v>0</v>
      </c>
      <c r="U62" s="16"/>
      <c r="V62" s="16">
        <f t="shared" si="45"/>
        <v>90943.133080850457</v>
      </c>
      <c r="W62" s="16">
        <f t="shared" si="39"/>
        <v>90943.133080850457</v>
      </c>
      <c r="X62" s="16">
        <f t="shared" si="39"/>
        <v>0</v>
      </c>
      <c r="Z62" s="16">
        <f t="shared" si="46"/>
        <v>111964.34813479091</v>
      </c>
      <c r="AA62" s="16">
        <f t="shared" si="47"/>
        <v>0</v>
      </c>
      <c r="AC62" s="17">
        <f t="shared" si="37"/>
        <v>0.10094921443640208</v>
      </c>
      <c r="AE62" s="16">
        <f>SUMPRODUCT(Z62:Z$134,$AC62:$AC$134)/$AC62</f>
        <v>429026.49074557825</v>
      </c>
      <c r="AF62" s="16">
        <f t="shared" si="48"/>
        <v>353052.11065850366</v>
      </c>
      <c r="AG62" s="18">
        <f t="shared" si="49"/>
        <v>0.82291447794973338</v>
      </c>
      <c r="AH62" s="18">
        <f t="shared" si="25"/>
        <v>0.17708552205026662</v>
      </c>
      <c r="AJ62" s="16">
        <f>SUMPRODUCT(N62:N$134,$AC62:$AC$134)/$AC62</f>
        <v>777503.60773029772</v>
      </c>
      <c r="AK62" s="16">
        <f>SUMPRODUCT(P62:P$134,$AC62:$AC$134)/$AC62</f>
        <v>348477.11698471941</v>
      </c>
      <c r="AL62" s="16">
        <f>SUMPRODUCT(Q62:Q$134,$AC62:$AC$134)/$AC62</f>
        <v>0</v>
      </c>
      <c r="AM62" s="16">
        <f>SUMPRODUCT(R62:R$134,$AC62:$AC$134)/$AC62</f>
        <v>0</v>
      </c>
      <c r="AN62" s="16">
        <f>SUMPRODUCT(S62:S$134,$AC62:$AC$134)/$AC62</f>
        <v>0</v>
      </c>
      <c r="AO62" s="16">
        <f>SUMPRODUCT(T62:T$134,$AC62:$AC$134)/$AC62</f>
        <v>0</v>
      </c>
      <c r="AP62" s="16">
        <f>SUMPRODUCT(U62:U$134,$AC62:$AC$134)/$AC62</f>
        <v>0</v>
      </c>
      <c r="AQ62" s="16">
        <f>-SUMPRODUCT(H62:H$134,$AC62:$AC$134)/$AC62</f>
        <v>353052.11065850366</v>
      </c>
      <c r="AS62" s="18">
        <f t="shared" si="50"/>
        <v>0.44819999999999999</v>
      </c>
      <c r="AT62" s="18">
        <f t="shared" si="51"/>
        <v>0</v>
      </c>
      <c r="AU62" s="18">
        <f t="shared" si="52"/>
        <v>0</v>
      </c>
      <c r="AV62" s="18">
        <f t="shared" si="53"/>
        <v>0</v>
      </c>
      <c r="AW62" s="18">
        <f t="shared" si="54"/>
        <v>0</v>
      </c>
      <c r="AX62" s="18">
        <f t="shared" si="55"/>
        <v>0</v>
      </c>
      <c r="AY62" s="18">
        <f t="shared" si="56"/>
        <v>0.45408420893266288</v>
      </c>
      <c r="AZ62" s="18">
        <f t="shared" si="57"/>
        <v>0.90228420893266281</v>
      </c>
      <c r="BB62" s="18">
        <f t="shared" si="59"/>
        <v>0.44819999999999999</v>
      </c>
      <c r="BC62" s="18">
        <f t="shared" si="59"/>
        <v>0.45408420893266288</v>
      </c>
      <c r="BD62" s="18">
        <f t="shared" si="58"/>
        <v>9.7715791067337188E-2</v>
      </c>
    </row>
    <row r="63" spans="2:56" x14ac:dyDescent="0.3">
      <c r="B63" s="21">
        <f t="shared" si="17"/>
        <v>98</v>
      </c>
      <c r="D63" s="16">
        <f t="shared" si="40"/>
        <v>273960.77894238901</v>
      </c>
      <c r="E63" s="16"/>
      <c r="F63" s="16">
        <f t="shared" si="29"/>
        <v>0</v>
      </c>
      <c r="G63" s="16">
        <f t="shared" si="41"/>
        <v>0</v>
      </c>
      <c r="H63" s="16">
        <f t="shared" si="42"/>
        <v>-93979.82475621019</v>
      </c>
      <c r="I63" s="16">
        <f t="shared" si="30"/>
        <v>8999.0477093089412</v>
      </c>
      <c r="J63" s="16"/>
      <c r="K63" s="16">
        <f t="shared" si="43"/>
        <v>188980.00189548775</v>
      </c>
      <c r="L63" s="16">
        <f t="shared" si="44"/>
        <v>1</v>
      </c>
      <c r="N63" s="16">
        <f t="shared" si="31"/>
        <v>206965.63083995422</v>
      </c>
      <c r="P63" s="16">
        <f t="shared" si="32"/>
        <v>92761.995742467479</v>
      </c>
      <c r="Q63" s="16">
        <f t="shared" si="33"/>
        <v>0</v>
      </c>
      <c r="R63" s="16">
        <f t="shared" si="34"/>
        <v>0</v>
      </c>
      <c r="S63" s="16">
        <f t="shared" si="35"/>
        <v>0</v>
      </c>
      <c r="T63" s="16">
        <f t="shared" si="36"/>
        <v>0</v>
      </c>
      <c r="U63" s="16"/>
      <c r="V63" s="16">
        <f t="shared" si="45"/>
        <v>92761.995742467479</v>
      </c>
      <c r="W63" s="16">
        <f t="shared" si="39"/>
        <v>92761.995742467479</v>
      </c>
      <c r="X63" s="16">
        <f t="shared" si="39"/>
        <v>0</v>
      </c>
      <c r="Z63" s="16">
        <f t="shared" si="46"/>
        <v>114203.63509748674</v>
      </c>
      <c r="AA63" s="16">
        <f t="shared" si="47"/>
        <v>0</v>
      </c>
      <c r="AC63" s="17">
        <f t="shared" si="37"/>
        <v>9.6142108987049613E-2</v>
      </c>
      <c r="AE63" s="16">
        <f>SUMPRODUCT(Z63:Z$134,$AC63:$AC$134)/$AC63</f>
        <v>332915.24974132661</v>
      </c>
      <c r="AF63" s="16">
        <f t="shared" si="48"/>
        <v>273960.77894238901</v>
      </c>
      <c r="AG63" s="18">
        <f t="shared" si="49"/>
        <v>0.82291447794973371</v>
      </c>
      <c r="AH63" s="18">
        <f t="shared" si="25"/>
        <v>0.17708552205026629</v>
      </c>
      <c r="AJ63" s="16">
        <f>SUMPRODUCT(N63:N$134,$AC63:$AC$134)/$AC63</f>
        <v>603325.93284038908</v>
      </c>
      <c r="AK63" s="16">
        <f>SUMPRODUCT(P63:P$134,$AC63:$AC$134)/$AC63</f>
        <v>270410.68309906236</v>
      </c>
      <c r="AL63" s="16">
        <f>SUMPRODUCT(Q63:Q$134,$AC63:$AC$134)/$AC63</f>
        <v>0</v>
      </c>
      <c r="AM63" s="16">
        <f>SUMPRODUCT(R63:R$134,$AC63:$AC$134)/$AC63</f>
        <v>0</v>
      </c>
      <c r="AN63" s="16">
        <f>SUMPRODUCT(S63:S$134,$AC63:$AC$134)/$AC63</f>
        <v>0</v>
      </c>
      <c r="AO63" s="16">
        <f>SUMPRODUCT(T63:T$134,$AC63:$AC$134)/$AC63</f>
        <v>0</v>
      </c>
      <c r="AP63" s="16">
        <f>SUMPRODUCT(U63:U$134,$AC63:$AC$134)/$AC63</f>
        <v>0</v>
      </c>
      <c r="AQ63" s="16">
        <f>-SUMPRODUCT(H63:H$134,$AC63:$AC$134)/$AC63</f>
        <v>273960.77894238895</v>
      </c>
      <c r="AS63" s="18">
        <f t="shared" si="50"/>
        <v>0.44819999999999993</v>
      </c>
      <c r="AT63" s="18">
        <f t="shared" si="51"/>
        <v>0</v>
      </c>
      <c r="AU63" s="18">
        <f t="shared" si="52"/>
        <v>0</v>
      </c>
      <c r="AV63" s="18">
        <f t="shared" si="53"/>
        <v>0</v>
      </c>
      <c r="AW63" s="18">
        <f t="shared" si="54"/>
        <v>0</v>
      </c>
      <c r="AX63" s="18">
        <f t="shared" si="55"/>
        <v>0</v>
      </c>
      <c r="AY63" s="18">
        <f t="shared" si="56"/>
        <v>0.45408420893266283</v>
      </c>
      <c r="AZ63" s="18">
        <f t="shared" si="57"/>
        <v>0.90228420893266281</v>
      </c>
      <c r="BB63" s="18">
        <f t="shared" si="59"/>
        <v>0.44819999999999993</v>
      </c>
      <c r="BC63" s="18">
        <f t="shared" si="59"/>
        <v>0.45408420893266283</v>
      </c>
      <c r="BD63" s="18">
        <f t="shared" si="58"/>
        <v>9.7715791067337188E-2</v>
      </c>
    </row>
    <row r="64" spans="2:56" x14ac:dyDescent="0.3">
      <c r="B64" s="21">
        <f t="shared" si="17"/>
        <v>99</v>
      </c>
      <c r="D64" s="16">
        <f t="shared" si="40"/>
        <v>188980.00189548775</v>
      </c>
      <c r="E64" s="16"/>
      <c r="F64" s="16">
        <f t="shared" si="29"/>
        <v>0</v>
      </c>
      <c r="G64" s="16">
        <f t="shared" si="41"/>
        <v>0</v>
      </c>
      <c r="H64" s="16">
        <f t="shared" si="42"/>
        <v>-95859.421251334366</v>
      </c>
      <c r="I64" s="16">
        <f t="shared" si="30"/>
        <v>4656.0290322076689</v>
      </c>
      <c r="J64" s="16"/>
      <c r="K64" s="16">
        <f t="shared" si="43"/>
        <v>97776.609676361055</v>
      </c>
      <c r="L64" s="16">
        <f t="shared" si="44"/>
        <v>1</v>
      </c>
      <c r="N64" s="16">
        <f t="shared" si="31"/>
        <v>211104.9434567533</v>
      </c>
      <c r="P64" s="16">
        <f t="shared" si="32"/>
        <v>94617.235657316836</v>
      </c>
      <c r="Q64" s="16">
        <f t="shared" si="33"/>
        <v>0</v>
      </c>
      <c r="R64" s="16">
        <f t="shared" si="34"/>
        <v>0</v>
      </c>
      <c r="S64" s="16">
        <f t="shared" si="35"/>
        <v>0</v>
      </c>
      <c r="T64" s="16">
        <f t="shared" si="36"/>
        <v>0</v>
      </c>
      <c r="U64" s="16"/>
      <c r="V64" s="16">
        <f t="shared" si="45"/>
        <v>94617.235657316836</v>
      </c>
      <c r="W64" s="16">
        <f t="shared" si="39"/>
        <v>94617.235657316836</v>
      </c>
      <c r="X64" s="16">
        <f t="shared" si="39"/>
        <v>0</v>
      </c>
      <c r="Z64" s="16">
        <f t="shared" si="46"/>
        <v>116487.70779943647</v>
      </c>
      <c r="AA64" s="16">
        <f t="shared" si="47"/>
        <v>0</v>
      </c>
      <c r="AC64" s="17">
        <f t="shared" si="37"/>
        <v>9.1563913320999626E-2</v>
      </c>
      <c r="AE64" s="16">
        <f>SUMPRODUCT(Z64:Z$134,$AC64:$AC$134)/$AC64</f>
        <v>229647.19537603192</v>
      </c>
      <c r="AF64" s="16">
        <f t="shared" si="48"/>
        <v>188980.00189548775</v>
      </c>
      <c r="AG64" s="18">
        <f t="shared" si="49"/>
        <v>0.82291447794973349</v>
      </c>
      <c r="AH64" s="18">
        <f t="shared" si="25"/>
        <v>0.17708552205026651</v>
      </c>
      <c r="AJ64" s="16">
        <f>SUMPRODUCT(N64:N$134,$AC64:$AC$134)/$AC64</f>
        <v>416178.31710045651</v>
      </c>
      <c r="AK64" s="16">
        <f>SUMPRODUCT(P64:P$134,$AC64:$AC$134)/$AC64</f>
        <v>186531.12172442462</v>
      </c>
      <c r="AL64" s="16">
        <f>SUMPRODUCT(Q64:Q$134,$AC64:$AC$134)/$AC64</f>
        <v>0</v>
      </c>
      <c r="AM64" s="16">
        <f>SUMPRODUCT(R64:R$134,$AC64:$AC$134)/$AC64</f>
        <v>0</v>
      </c>
      <c r="AN64" s="16">
        <f>SUMPRODUCT(S64:S$134,$AC64:$AC$134)/$AC64</f>
        <v>0</v>
      </c>
      <c r="AO64" s="16">
        <f>SUMPRODUCT(T64:T$134,$AC64:$AC$134)/$AC64</f>
        <v>0</v>
      </c>
      <c r="AP64" s="16">
        <f>SUMPRODUCT(U64:U$134,$AC64:$AC$134)/$AC64</f>
        <v>0</v>
      </c>
      <c r="AQ64" s="16">
        <f>-SUMPRODUCT(H64:H$134,$AC64:$AC$134)/$AC64</f>
        <v>188980.00189548772</v>
      </c>
      <c r="AS64" s="18">
        <f t="shared" si="50"/>
        <v>0.44820000000000004</v>
      </c>
      <c r="AT64" s="18">
        <f t="shared" si="51"/>
        <v>0</v>
      </c>
      <c r="AU64" s="18">
        <f t="shared" si="52"/>
        <v>0</v>
      </c>
      <c r="AV64" s="18">
        <f t="shared" si="53"/>
        <v>0</v>
      </c>
      <c r="AW64" s="18">
        <f t="shared" si="54"/>
        <v>0</v>
      </c>
      <c r="AX64" s="18">
        <f t="shared" si="55"/>
        <v>0</v>
      </c>
      <c r="AY64" s="18">
        <f t="shared" si="56"/>
        <v>0.45408420893266288</v>
      </c>
      <c r="AZ64" s="18">
        <f t="shared" si="57"/>
        <v>0.90228420893266292</v>
      </c>
      <c r="BB64" s="18">
        <f t="shared" si="59"/>
        <v>0.44820000000000004</v>
      </c>
      <c r="BC64" s="18">
        <f t="shared" si="59"/>
        <v>0.45408420893266288</v>
      </c>
      <c r="BD64" s="18">
        <f t="shared" si="58"/>
        <v>9.7715791067337077E-2</v>
      </c>
    </row>
    <row r="65" spans="2:56" x14ac:dyDescent="0.3">
      <c r="B65" s="21">
        <f t="shared" si="17"/>
        <v>100</v>
      </c>
      <c r="D65" s="16">
        <f t="shared" si="40"/>
        <v>97776.609676361055</v>
      </c>
      <c r="E65" s="16"/>
      <c r="F65" s="16">
        <f t="shared" si="29"/>
        <v>0</v>
      </c>
      <c r="G65" s="16">
        <f t="shared" si="41"/>
        <v>0</v>
      </c>
      <c r="H65" s="16">
        <f t="shared" si="42"/>
        <v>-97776.609676361055</v>
      </c>
      <c r="I65" s="16">
        <f t="shared" si="30"/>
        <v>0</v>
      </c>
      <c r="J65" s="16"/>
      <c r="K65" s="16">
        <f t="shared" si="43"/>
        <v>0</v>
      </c>
      <c r="L65" s="16">
        <f t="shared" si="44"/>
        <v>0</v>
      </c>
      <c r="N65" s="16">
        <f t="shared" si="31"/>
        <v>215327.04232588838</v>
      </c>
      <c r="P65" s="16">
        <f t="shared" si="32"/>
        <v>96509.580370463169</v>
      </c>
      <c r="Q65" s="16">
        <f t="shared" si="33"/>
        <v>0</v>
      </c>
      <c r="R65" s="16">
        <f t="shared" si="34"/>
        <v>0</v>
      </c>
      <c r="S65" s="16">
        <f t="shared" si="35"/>
        <v>0</v>
      </c>
      <c r="T65" s="16">
        <f t="shared" si="36"/>
        <v>0</v>
      </c>
      <c r="U65" s="16"/>
      <c r="V65" s="16">
        <f t="shared" si="45"/>
        <v>96509.580370463169</v>
      </c>
      <c r="W65" s="16">
        <f t="shared" si="39"/>
        <v>96509.580370463169</v>
      </c>
      <c r="X65" s="16">
        <f t="shared" si="39"/>
        <v>0</v>
      </c>
      <c r="Z65" s="16">
        <f t="shared" si="46"/>
        <v>118817.46195542521</v>
      </c>
      <c r="AA65" s="16">
        <f t="shared" si="47"/>
        <v>0</v>
      </c>
      <c r="AC65" s="17">
        <f t="shared" si="37"/>
        <v>8.7203726972380588E-2</v>
      </c>
      <c r="AE65" s="16">
        <f>SUMPRODUCT(Z65:Z$134,$AC65:$AC$134)/$AC65</f>
        <v>118817.46195542521</v>
      </c>
      <c r="AF65" s="16">
        <f t="shared" si="48"/>
        <v>97776.609676361055</v>
      </c>
      <c r="AG65" s="18">
        <f t="shared" si="49"/>
        <v>0.82291447794973349</v>
      </c>
      <c r="AH65" s="18">
        <f t="shared" si="25"/>
        <v>0.17708552205026651</v>
      </c>
      <c r="AJ65" s="16">
        <f>SUMPRODUCT(N65:N$134,$AC65:$AC$134)/$AC65</f>
        <v>215327.04232588841</v>
      </c>
      <c r="AK65" s="16">
        <f>SUMPRODUCT(P65:P$134,$AC65:$AC$134)/$AC65</f>
        <v>96509.580370463183</v>
      </c>
      <c r="AL65" s="16">
        <f>SUMPRODUCT(Q65:Q$134,$AC65:$AC$134)/$AC65</f>
        <v>0</v>
      </c>
      <c r="AM65" s="16">
        <f>SUMPRODUCT(R65:R$134,$AC65:$AC$134)/$AC65</f>
        <v>0</v>
      </c>
      <c r="AN65" s="16">
        <f>SUMPRODUCT(S65:S$134,$AC65:$AC$134)/$AC65</f>
        <v>0</v>
      </c>
      <c r="AO65" s="16">
        <f>SUMPRODUCT(T65:T$134,$AC65:$AC$134)/$AC65</f>
        <v>0</v>
      </c>
      <c r="AP65" s="16">
        <f>SUMPRODUCT(U65:U$134,$AC65:$AC$134)/$AC65</f>
        <v>0</v>
      </c>
      <c r="AQ65" s="16">
        <f>-SUMPRODUCT(H65:H$134,$AC65:$AC$134)/$AC65</f>
        <v>97776.60967636104</v>
      </c>
      <c r="AS65" s="18">
        <f t="shared" si="50"/>
        <v>0.44819999999999999</v>
      </c>
      <c r="AT65" s="18">
        <f t="shared" si="51"/>
        <v>0</v>
      </c>
      <c r="AU65" s="18">
        <f t="shared" si="52"/>
        <v>0</v>
      </c>
      <c r="AV65" s="18">
        <f t="shared" si="53"/>
        <v>0</v>
      </c>
      <c r="AW65" s="18">
        <f t="shared" si="54"/>
        <v>0</v>
      </c>
      <c r="AX65" s="18">
        <f t="shared" si="55"/>
        <v>0</v>
      </c>
      <c r="AY65" s="18">
        <f t="shared" si="56"/>
        <v>0.45408420893266283</v>
      </c>
      <c r="AZ65" s="18">
        <f t="shared" si="57"/>
        <v>0.90228420893266281</v>
      </c>
      <c r="BB65" s="18">
        <f t="shared" si="59"/>
        <v>0.44819999999999999</v>
      </c>
      <c r="BC65" s="18">
        <f t="shared" si="59"/>
        <v>0.45408420893266283</v>
      </c>
      <c r="BD65" s="18">
        <f t="shared" si="58"/>
        <v>9.7715791067337188E-2</v>
      </c>
    </row>
    <row r="66" spans="2:56" x14ac:dyDescent="0.3">
      <c r="B66" s="21">
        <f t="shared" si="17"/>
        <v>101</v>
      </c>
      <c r="D66" s="16">
        <f t="shared" si="40"/>
        <v>0</v>
      </c>
      <c r="E66" s="16"/>
      <c r="F66" s="16">
        <f t="shared" si="29"/>
        <v>0</v>
      </c>
      <c r="G66" s="16">
        <f t="shared" si="41"/>
        <v>0</v>
      </c>
      <c r="H66" s="16">
        <f t="shared" si="42"/>
        <v>0</v>
      </c>
      <c r="I66" s="16">
        <f t="shared" si="30"/>
        <v>0</v>
      </c>
      <c r="J66" s="16"/>
      <c r="K66" s="16">
        <f t="shared" si="43"/>
        <v>0</v>
      </c>
      <c r="L66" s="16">
        <f t="shared" si="44"/>
        <v>0</v>
      </c>
      <c r="N66" s="16">
        <f t="shared" si="31"/>
        <v>0</v>
      </c>
      <c r="P66" s="16">
        <f t="shared" si="32"/>
        <v>0</v>
      </c>
      <c r="Q66" s="16">
        <f t="shared" si="33"/>
        <v>0</v>
      </c>
      <c r="R66" s="16">
        <f t="shared" si="34"/>
        <v>0</v>
      </c>
      <c r="S66" s="16">
        <f t="shared" si="35"/>
        <v>0</v>
      </c>
      <c r="T66" s="16">
        <f t="shared" si="36"/>
        <v>0</v>
      </c>
      <c r="U66" s="16"/>
      <c r="V66" s="16">
        <f t="shared" si="45"/>
        <v>0</v>
      </c>
      <c r="W66" s="16">
        <f t="shared" si="39"/>
        <v>0</v>
      </c>
      <c r="X66" s="16">
        <f t="shared" si="39"/>
        <v>0</v>
      </c>
      <c r="Z66" s="16">
        <f t="shared" si="46"/>
        <v>0</v>
      </c>
      <c r="AA66" s="16">
        <f t="shared" si="47"/>
        <v>0</v>
      </c>
      <c r="AC66" s="17">
        <f t="shared" si="37"/>
        <v>8.3051168545124371E-2</v>
      </c>
      <c r="AE66" s="16">
        <f>SUMPRODUCT(Z66:Z$134,$AC66:$AC$134)/$AC66</f>
        <v>0</v>
      </c>
      <c r="AF66" s="16">
        <f t="shared" si="48"/>
        <v>0</v>
      </c>
      <c r="AG66" s="18">
        <f t="shared" si="49"/>
        <v>0</v>
      </c>
      <c r="AH66" s="18">
        <f t="shared" si="25"/>
        <v>1</v>
      </c>
      <c r="AJ66" s="16">
        <f>SUMPRODUCT(N66:N$134,$AC66:$AC$134)/$AC66</f>
        <v>0</v>
      </c>
      <c r="AK66" s="16">
        <f>SUMPRODUCT(P66:P$134,$AC66:$AC$134)/$AC66</f>
        <v>0</v>
      </c>
      <c r="AL66" s="16">
        <f>SUMPRODUCT(Q66:Q$134,$AC66:$AC$134)/$AC66</f>
        <v>0</v>
      </c>
      <c r="AM66" s="16">
        <f>SUMPRODUCT(R66:R$134,$AC66:$AC$134)/$AC66</f>
        <v>0</v>
      </c>
      <c r="AN66" s="16">
        <f>SUMPRODUCT(S66:S$134,$AC66:$AC$134)/$AC66</f>
        <v>0</v>
      </c>
      <c r="AO66" s="16">
        <f>SUMPRODUCT(T66:T$134,$AC66:$AC$134)/$AC66</f>
        <v>0</v>
      </c>
      <c r="AP66" s="16">
        <f>SUMPRODUCT(U66:U$134,$AC66:$AC$134)/$AC66</f>
        <v>0</v>
      </c>
      <c r="AQ66" s="16">
        <f>-SUMPRODUCT(H66:H$134,$AC66:$AC$134)/$AC66</f>
        <v>0</v>
      </c>
      <c r="AS66" s="18">
        <f t="shared" si="50"/>
        <v>0</v>
      </c>
      <c r="AT66" s="18">
        <f t="shared" si="51"/>
        <v>0</v>
      </c>
      <c r="AU66" s="18">
        <f t="shared" si="52"/>
        <v>0</v>
      </c>
      <c r="AV66" s="18">
        <f t="shared" si="53"/>
        <v>0</v>
      </c>
      <c r="AW66" s="18">
        <f t="shared" si="54"/>
        <v>0</v>
      </c>
      <c r="AX66" s="18">
        <f t="shared" si="55"/>
        <v>0</v>
      </c>
      <c r="AY66" s="18">
        <f t="shared" si="56"/>
        <v>0</v>
      </c>
      <c r="AZ66" s="18">
        <f t="shared" si="57"/>
        <v>0</v>
      </c>
      <c r="BB66" s="18">
        <f t="shared" si="59"/>
        <v>0</v>
      </c>
      <c r="BC66" s="18">
        <f t="shared" si="59"/>
        <v>0</v>
      </c>
      <c r="BD66" s="18">
        <f t="shared" si="58"/>
        <v>1</v>
      </c>
    </row>
    <row r="67" spans="2:56" x14ac:dyDescent="0.3">
      <c r="B67" s="21">
        <f t="shared" si="17"/>
        <v>102</v>
      </c>
      <c r="D67" s="16">
        <f t="shared" si="40"/>
        <v>0</v>
      </c>
      <c r="E67" s="16"/>
      <c r="F67" s="16">
        <f t="shared" si="29"/>
        <v>0</v>
      </c>
      <c r="G67" s="16">
        <f t="shared" si="41"/>
        <v>0</v>
      </c>
      <c r="H67" s="16">
        <f t="shared" si="42"/>
        <v>0</v>
      </c>
      <c r="I67" s="16">
        <f t="shared" si="30"/>
        <v>0</v>
      </c>
      <c r="J67" s="16"/>
      <c r="K67" s="16">
        <f t="shared" si="43"/>
        <v>0</v>
      </c>
      <c r="L67" s="16">
        <f t="shared" si="44"/>
        <v>0</v>
      </c>
      <c r="N67" s="16">
        <f t="shared" si="31"/>
        <v>0</v>
      </c>
      <c r="P67" s="16">
        <f t="shared" si="32"/>
        <v>0</v>
      </c>
      <c r="Q67" s="16">
        <f t="shared" si="33"/>
        <v>0</v>
      </c>
      <c r="R67" s="16">
        <f t="shared" si="34"/>
        <v>0</v>
      </c>
      <c r="S67" s="16">
        <f t="shared" si="35"/>
        <v>0</v>
      </c>
      <c r="T67" s="16">
        <f t="shared" si="36"/>
        <v>0</v>
      </c>
      <c r="U67" s="16"/>
      <c r="V67" s="16">
        <f t="shared" si="45"/>
        <v>0</v>
      </c>
      <c r="W67" s="16">
        <f t="shared" si="39"/>
        <v>0</v>
      </c>
      <c r="X67" s="16">
        <f t="shared" si="39"/>
        <v>0</v>
      </c>
      <c r="Z67" s="16">
        <f t="shared" si="46"/>
        <v>0</v>
      </c>
      <c r="AA67" s="16">
        <f t="shared" si="47"/>
        <v>0</v>
      </c>
      <c r="AC67" s="17">
        <f t="shared" si="37"/>
        <v>7.9096350995356543E-2</v>
      </c>
      <c r="AE67" s="16">
        <f>SUMPRODUCT(Z67:Z$134,$AC67:$AC$134)/$AC67</f>
        <v>0</v>
      </c>
      <c r="AF67" s="16">
        <f t="shared" si="48"/>
        <v>0</v>
      </c>
      <c r="AG67" s="18">
        <f t="shared" si="49"/>
        <v>0</v>
      </c>
      <c r="AH67" s="18">
        <f t="shared" si="25"/>
        <v>1</v>
      </c>
      <c r="AJ67" s="16">
        <f>SUMPRODUCT(N67:N$134,$AC67:$AC$134)/$AC67</f>
        <v>0</v>
      </c>
      <c r="AK67" s="16">
        <f>SUMPRODUCT(P67:P$134,$AC67:$AC$134)/$AC67</f>
        <v>0</v>
      </c>
      <c r="AL67" s="16">
        <f>SUMPRODUCT(Q67:Q$134,$AC67:$AC$134)/$AC67</f>
        <v>0</v>
      </c>
      <c r="AM67" s="16">
        <f>SUMPRODUCT(R67:R$134,$AC67:$AC$134)/$AC67</f>
        <v>0</v>
      </c>
      <c r="AN67" s="16">
        <f>SUMPRODUCT(S67:S$134,$AC67:$AC$134)/$AC67</f>
        <v>0</v>
      </c>
      <c r="AO67" s="16">
        <f>SUMPRODUCT(T67:T$134,$AC67:$AC$134)/$AC67</f>
        <v>0</v>
      </c>
      <c r="AP67" s="16">
        <f>SUMPRODUCT(U67:U$134,$AC67:$AC$134)/$AC67</f>
        <v>0</v>
      </c>
      <c r="AQ67" s="16">
        <f>-SUMPRODUCT(H67:H$134,$AC67:$AC$134)/$AC67</f>
        <v>0</v>
      </c>
      <c r="AS67" s="18">
        <f t="shared" si="50"/>
        <v>0</v>
      </c>
      <c r="AT67" s="18">
        <f t="shared" si="51"/>
        <v>0</v>
      </c>
      <c r="AU67" s="18">
        <f t="shared" si="52"/>
        <v>0</v>
      </c>
      <c r="AV67" s="18">
        <f t="shared" si="53"/>
        <v>0</v>
      </c>
      <c r="AW67" s="18">
        <f t="shared" si="54"/>
        <v>0</v>
      </c>
      <c r="AX67" s="18">
        <f t="shared" si="55"/>
        <v>0</v>
      </c>
      <c r="AY67" s="18">
        <f t="shared" si="56"/>
        <v>0</v>
      </c>
      <c r="AZ67" s="18">
        <f t="shared" si="57"/>
        <v>0</v>
      </c>
      <c r="BB67" s="18">
        <f t="shared" si="59"/>
        <v>0</v>
      </c>
      <c r="BC67" s="18">
        <f t="shared" si="59"/>
        <v>0</v>
      </c>
      <c r="BD67" s="18">
        <f t="shared" si="58"/>
        <v>1</v>
      </c>
    </row>
    <row r="68" spans="2:56" x14ac:dyDescent="0.3">
      <c r="B68" s="21">
        <f t="shared" si="17"/>
        <v>103</v>
      </c>
      <c r="D68" s="16">
        <f t="shared" si="40"/>
        <v>0</v>
      </c>
      <c r="E68" s="16"/>
      <c r="F68" s="16">
        <f t="shared" si="29"/>
        <v>0</v>
      </c>
      <c r="G68" s="16">
        <f t="shared" si="41"/>
        <v>0</v>
      </c>
      <c r="H68" s="16">
        <f t="shared" si="42"/>
        <v>0</v>
      </c>
      <c r="I68" s="16">
        <f t="shared" si="30"/>
        <v>0</v>
      </c>
      <c r="J68" s="16"/>
      <c r="K68" s="16">
        <f t="shared" si="43"/>
        <v>0</v>
      </c>
      <c r="L68" s="16">
        <f t="shared" si="44"/>
        <v>0</v>
      </c>
      <c r="N68" s="16">
        <f t="shared" si="31"/>
        <v>0</v>
      </c>
      <c r="P68" s="16">
        <f t="shared" si="32"/>
        <v>0</v>
      </c>
      <c r="Q68" s="16">
        <f t="shared" si="33"/>
        <v>0</v>
      </c>
      <c r="R68" s="16">
        <f t="shared" si="34"/>
        <v>0</v>
      </c>
      <c r="S68" s="16">
        <f t="shared" si="35"/>
        <v>0</v>
      </c>
      <c r="T68" s="16">
        <f t="shared" si="36"/>
        <v>0</v>
      </c>
      <c r="U68" s="16"/>
      <c r="V68" s="16">
        <f t="shared" si="45"/>
        <v>0</v>
      </c>
      <c r="W68" s="16">
        <f t="shared" si="39"/>
        <v>0</v>
      </c>
      <c r="X68" s="16">
        <f t="shared" si="39"/>
        <v>0</v>
      </c>
      <c r="Z68" s="16">
        <f t="shared" si="46"/>
        <v>0</v>
      </c>
      <c r="AA68" s="16">
        <f t="shared" si="47"/>
        <v>0</v>
      </c>
      <c r="AC68" s="17">
        <f t="shared" si="37"/>
        <v>7.5329858090815757E-2</v>
      </c>
      <c r="AE68" s="16">
        <f>SUMPRODUCT(Z68:Z$134,$AC68:$AC$134)/$AC68</f>
        <v>0</v>
      </c>
      <c r="AF68" s="16">
        <f t="shared" si="48"/>
        <v>0</v>
      </c>
      <c r="AG68" s="18">
        <f t="shared" si="49"/>
        <v>0</v>
      </c>
      <c r="AH68" s="18">
        <f t="shared" si="25"/>
        <v>1</v>
      </c>
      <c r="AJ68" s="16">
        <f>SUMPRODUCT(N68:N$134,$AC68:$AC$134)/$AC68</f>
        <v>0</v>
      </c>
      <c r="AK68" s="16">
        <f>SUMPRODUCT(P68:P$134,$AC68:$AC$134)/$AC68</f>
        <v>0</v>
      </c>
      <c r="AL68" s="16">
        <f>SUMPRODUCT(Q68:Q$134,$AC68:$AC$134)/$AC68</f>
        <v>0</v>
      </c>
      <c r="AM68" s="16">
        <f>SUMPRODUCT(R68:R$134,$AC68:$AC$134)/$AC68</f>
        <v>0</v>
      </c>
      <c r="AN68" s="16">
        <f>SUMPRODUCT(S68:S$134,$AC68:$AC$134)/$AC68</f>
        <v>0</v>
      </c>
      <c r="AO68" s="16">
        <f>SUMPRODUCT(T68:T$134,$AC68:$AC$134)/$AC68</f>
        <v>0</v>
      </c>
      <c r="AP68" s="16">
        <f>SUMPRODUCT(U68:U$134,$AC68:$AC$134)/$AC68</f>
        <v>0</v>
      </c>
      <c r="AQ68" s="16">
        <f>-SUMPRODUCT(H68:H$134,$AC68:$AC$134)/$AC68</f>
        <v>0</v>
      </c>
      <c r="AS68" s="18">
        <f t="shared" si="50"/>
        <v>0</v>
      </c>
      <c r="AT68" s="18">
        <f t="shared" si="51"/>
        <v>0</v>
      </c>
      <c r="AU68" s="18">
        <f t="shared" si="52"/>
        <v>0</v>
      </c>
      <c r="AV68" s="18">
        <f t="shared" si="53"/>
        <v>0</v>
      </c>
      <c r="AW68" s="18">
        <f t="shared" si="54"/>
        <v>0</v>
      </c>
      <c r="AX68" s="18">
        <f t="shared" si="55"/>
        <v>0</v>
      </c>
      <c r="AY68" s="18">
        <f t="shared" si="56"/>
        <v>0</v>
      </c>
      <c r="AZ68" s="18">
        <f t="shared" si="57"/>
        <v>0</v>
      </c>
      <c r="BB68" s="18">
        <f t="shared" si="59"/>
        <v>0</v>
      </c>
      <c r="BC68" s="18">
        <f t="shared" si="59"/>
        <v>0</v>
      </c>
      <c r="BD68" s="18">
        <f t="shared" si="58"/>
        <v>1</v>
      </c>
    </row>
    <row r="69" spans="2:56" x14ac:dyDescent="0.3">
      <c r="B69" s="21">
        <f t="shared" si="17"/>
        <v>104</v>
      </c>
      <c r="D69" s="16">
        <f t="shared" si="40"/>
        <v>0</v>
      </c>
      <c r="E69" s="16"/>
      <c r="F69" s="16">
        <f t="shared" si="29"/>
        <v>0</v>
      </c>
      <c r="G69" s="16">
        <f t="shared" si="41"/>
        <v>0</v>
      </c>
      <c r="H69" s="16">
        <f t="shared" si="42"/>
        <v>0</v>
      </c>
      <c r="I69" s="16">
        <f t="shared" si="30"/>
        <v>0</v>
      </c>
      <c r="J69" s="16"/>
      <c r="K69" s="16">
        <f t="shared" si="43"/>
        <v>0</v>
      </c>
      <c r="L69" s="16">
        <f t="shared" si="44"/>
        <v>0</v>
      </c>
      <c r="N69" s="16">
        <f t="shared" si="31"/>
        <v>0</v>
      </c>
      <c r="P69" s="16">
        <f t="shared" si="32"/>
        <v>0</v>
      </c>
      <c r="Q69" s="16">
        <f t="shared" si="33"/>
        <v>0</v>
      </c>
      <c r="R69" s="16">
        <f t="shared" si="34"/>
        <v>0</v>
      </c>
      <c r="S69" s="16">
        <f t="shared" si="35"/>
        <v>0</v>
      </c>
      <c r="T69" s="16">
        <f t="shared" si="36"/>
        <v>0</v>
      </c>
      <c r="U69" s="16"/>
      <c r="V69" s="16">
        <f t="shared" si="45"/>
        <v>0</v>
      </c>
      <c r="W69" s="16">
        <f t="shared" si="39"/>
        <v>0</v>
      </c>
      <c r="X69" s="16">
        <f t="shared" si="39"/>
        <v>0</v>
      </c>
      <c r="Z69" s="16">
        <f t="shared" si="46"/>
        <v>0</v>
      </c>
      <c r="AA69" s="16">
        <f t="shared" si="47"/>
        <v>0</v>
      </c>
      <c r="AC69" s="17">
        <f t="shared" si="37"/>
        <v>7.1742721991253117E-2</v>
      </c>
      <c r="AE69" s="16">
        <f>SUMPRODUCT(Z69:Z$134,$AC69:$AC$134)/$AC69</f>
        <v>0</v>
      </c>
      <c r="AF69" s="16">
        <f t="shared" si="48"/>
        <v>0</v>
      </c>
      <c r="AG69" s="18">
        <f t="shared" si="49"/>
        <v>0</v>
      </c>
      <c r="AH69" s="18">
        <f t="shared" si="25"/>
        <v>1</v>
      </c>
      <c r="AJ69" s="16">
        <f>SUMPRODUCT(N69:N$134,$AC69:$AC$134)/$AC69</f>
        <v>0</v>
      </c>
      <c r="AK69" s="16">
        <f>SUMPRODUCT(P69:P$134,$AC69:$AC$134)/$AC69</f>
        <v>0</v>
      </c>
      <c r="AL69" s="16">
        <f>SUMPRODUCT(Q69:Q$134,$AC69:$AC$134)/$AC69</f>
        <v>0</v>
      </c>
      <c r="AM69" s="16">
        <f>SUMPRODUCT(R69:R$134,$AC69:$AC$134)/$AC69</f>
        <v>0</v>
      </c>
      <c r="AN69" s="16">
        <f>SUMPRODUCT(S69:S$134,$AC69:$AC$134)/$AC69</f>
        <v>0</v>
      </c>
      <c r="AO69" s="16">
        <f>SUMPRODUCT(T69:T$134,$AC69:$AC$134)/$AC69</f>
        <v>0</v>
      </c>
      <c r="AP69" s="16">
        <f>SUMPRODUCT(U69:U$134,$AC69:$AC$134)/$AC69</f>
        <v>0</v>
      </c>
      <c r="AQ69" s="16">
        <f>-SUMPRODUCT(H69:H$134,$AC69:$AC$134)/$AC69</f>
        <v>0</v>
      </c>
      <c r="AS69" s="18">
        <f t="shared" si="50"/>
        <v>0</v>
      </c>
      <c r="AT69" s="18">
        <f t="shared" si="51"/>
        <v>0</v>
      </c>
      <c r="AU69" s="18">
        <f t="shared" si="52"/>
        <v>0</v>
      </c>
      <c r="AV69" s="18">
        <f t="shared" si="53"/>
        <v>0</v>
      </c>
      <c r="AW69" s="18">
        <f t="shared" si="54"/>
        <v>0</v>
      </c>
      <c r="AX69" s="18">
        <f t="shared" si="55"/>
        <v>0</v>
      </c>
      <c r="AY69" s="18">
        <f t="shared" si="56"/>
        <v>0</v>
      </c>
      <c r="AZ69" s="18">
        <f t="shared" si="57"/>
        <v>0</v>
      </c>
      <c r="BB69" s="18">
        <f t="shared" si="59"/>
        <v>0</v>
      </c>
      <c r="BC69" s="18">
        <f t="shared" si="59"/>
        <v>0</v>
      </c>
      <c r="BD69" s="18">
        <f t="shared" si="58"/>
        <v>1</v>
      </c>
    </row>
    <row r="70" spans="2:56" x14ac:dyDescent="0.3">
      <c r="B70" s="21">
        <f t="shared" si="17"/>
        <v>105</v>
      </c>
      <c r="D70" s="16">
        <f t="shared" si="40"/>
        <v>0</v>
      </c>
      <c r="E70" s="16"/>
      <c r="F70" s="16">
        <f t="shared" si="29"/>
        <v>0</v>
      </c>
      <c r="G70" s="16">
        <f t="shared" si="41"/>
        <v>0</v>
      </c>
      <c r="H70" s="16">
        <f t="shared" si="42"/>
        <v>0</v>
      </c>
      <c r="I70" s="16">
        <f t="shared" si="30"/>
        <v>0</v>
      </c>
      <c r="J70" s="16"/>
      <c r="K70" s="16">
        <f t="shared" si="43"/>
        <v>0</v>
      </c>
      <c r="L70" s="16">
        <f t="shared" si="44"/>
        <v>0</v>
      </c>
      <c r="N70" s="16">
        <f t="shared" si="31"/>
        <v>0</v>
      </c>
      <c r="P70" s="16">
        <f t="shared" si="32"/>
        <v>0</v>
      </c>
      <c r="Q70" s="16">
        <f t="shared" si="33"/>
        <v>0</v>
      </c>
      <c r="R70" s="16">
        <f t="shared" si="34"/>
        <v>0</v>
      </c>
      <c r="S70" s="16">
        <f t="shared" si="35"/>
        <v>0</v>
      </c>
      <c r="T70" s="16">
        <f t="shared" si="36"/>
        <v>0</v>
      </c>
      <c r="U70" s="16"/>
      <c r="V70" s="16">
        <f t="shared" si="45"/>
        <v>0</v>
      </c>
      <c r="W70" s="16">
        <f t="shared" si="39"/>
        <v>0</v>
      </c>
      <c r="X70" s="16">
        <f t="shared" si="39"/>
        <v>0</v>
      </c>
      <c r="Z70" s="16">
        <f t="shared" si="46"/>
        <v>0</v>
      </c>
      <c r="AA70" s="16">
        <f t="shared" si="47"/>
        <v>0</v>
      </c>
      <c r="AC70" s="17">
        <f t="shared" si="37"/>
        <v>6.8326401896431521E-2</v>
      </c>
      <c r="AE70" s="16">
        <f>SUMPRODUCT(Z70:Z$134,$AC70:$AC$134)/$AC70</f>
        <v>0</v>
      </c>
      <c r="AF70" s="16">
        <f t="shared" si="48"/>
        <v>0</v>
      </c>
      <c r="AG70" s="18">
        <f t="shared" si="49"/>
        <v>0</v>
      </c>
      <c r="AH70" s="18">
        <f t="shared" si="25"/>
        <v>1</v>
      </c>
      <c r="AJ70" s="16">
        <f>SUMPRODUCT(N70:N$134,$AC70:$AC$134)/$AC70</f>
        <v>0</v>
      </c>
      <c r="AK70" s="16">
        <f>SUMPRODUCT(P70:P$134,$AC70:$AC$134)/$AC70</f>
        <v>0</v>
      </c>
      <c r="AL70" s="16">
        <f>SUMPRODUCT(Q70:Q$134,$AC70:$AC$134)/$AC70</f>
        <v>0</v>
      </c>
      <c r="AM70" s="16">
        <f>SUMPRODUCT(R70:R$134,$AC70:$AC$134)/$AC70</f>
        <v>0</v>
      </c>
      <c r="AN70" s="16">
        <f>SUMPRODUCT(S70:S$134,$AC70:$AC$134)/$AC70</f>
        <v>0</v>
      </c>
      <c r="AO70" s="16">
        <f>SUMPRODUCT(T70:T$134,$AC70:$AC$134)/$AC70</f>
        <v>0</v>
      </c>
      <c r="AP70" s="16">
        <f>SUMPRODUCT(U70:U$134,$AC70:$AC$134)/$AC70</f>
        <v>0</v>
      </c>
      <c r="AQ70" s="16">
        <f>-SUMPRODUCT(H70:H$134,$AC70:$AC$134)/$AC70</f>
        <v>0</v>
      </c>
      <c r="AS70" s="18">
        <f t="shared" si="50"/>
        <v>0</v>
      </c>
      <c r="AT70" s="18">
        <f t="shared" si="51"/>
        <v>0</v>
      </c>
      <c r="AU70" s="18">
        <f t="shared" si="52"/>
        <v>0</v>
      </c>
      <c r="AV70" s="18">
        <f t="shared" si="53"/>
        <v>0</v>
      </c>
      <c r="AW70" s="18">
        <f t="shared" si="54"/>
        <v>0</v>
      </c>
      <c r="AX70" s="18">
        <f t="shared" si="55"/>
        <v>0</v>
      </c>
      <c r="AY70" s="18">
        <f t="shared" si="56"/>
        <v>0</v>
      </c>
      <c r="AZ70" s="18">
        <f t="shared" si="57"/>
        <v>0</v>
      </c>
      <c r="BB70" s="18">
        <f t="shared" si="59"/>
        <v>0</v>
      </c>
      <c r="BC70" s="18">
        <f t="shared" si="59"/>
        <v>0</v>
      </c>
      <c r="BD70" s="18">
        <f t="shared" si="58"/>
        <v>1</v>
      </c>
    </row>
    <row r="71" spans="2:56" x14ac:dyDescent="0.3">
      <c r="B71" s="21">
        <f t="shared" si="17"/>
        <v>106</v>
      </c>
      <c r="D71" s="16">
        <f t="shared" si="40"/>
        <v>0</v>
      </c>
      <c r="E71" s="16"/>
      <c r="F71" s="16">
        <f t="shared" si="29"/>
        <v>0</v>
      </c>
      <c r="G71" s="16">
        <f t="shared" si="41"/>
        <v>0</v>
      </c>
      <c r="H71" s="16">
        <f t="shared" si="42"/>
        <v>0</v>
      </c>
      <c r="I71" s="16">
        <f t="shared" si="30"/>
        <v>0</v>
      </c>
      <c r="J71" s="16"/>
      <c r="K71" s="16">
        <f t="shared" si="43"/>
        <v>0</v>
      </c>
      <c r="L71" s="16">
        <f t="shared" si="44"/>
        <v>0</v>
      </c>
      <c r="N71" s="16">
        <f t="shared" si="31"/>
        <v>0</v>
      </c>
      <c r="P71" s="16">
        <f t="shared" si="32"/>
        <v>0</v>
      </c>
      <c r="Q71" s="16">
        <f t="shared" si="33"/>
        <v>0</v>
      </c>
      <c r="R71" s="16">
        <f t="shared" si="34"/>
        <v>0</v>
      </c>
      <c r="S71" s="16">
        <f t="shared" si="35"/>
        <v>0</v>
      </c>
      <c r="T71" s="16">
        <f t="shared" si="36"/>
        <v>0</v>
      </c>
      <c r="U71" s="16"/>
      <c r="V71" s="16">
        <f t="shared" si="45"/>
        <v>0</v>
      </c>
      <c r="W71" s="16">
        <f t="shared" si="39"/>
        <v>0</v>
      </c>
      <c r="X71" s="16">
        <f t="shared" si="39"/>
        <v>0</v>
      </c>
      <c r="Z71" s="16">
        <f t="shared" si="46"/>
        <v>0</v>
      </c>
      <c r="AA71" s="16">
        <f t="shared" si="47"/>
        <v>0</v>
      </c>
      <c r="AC71" s="17">
        <f t="shared" si="37"/>
        <v>6.5072763710887174E-2</v>
      </c>
      <c r="AE71" s="16">
        <f>SUMPRODUCT(Z71:Z$134,$AC71:$AC$134)/$AC71</f>
        <v>0</v>
      </c>
      <c r="AF71" s="16">
        <f t="shared" si="48"/>
        <v>0</v>
      </c>
      <c r="AG71" s="18">
        <f t="shared" si="49"/>
        <v>0</v>
      </c>
      <c r="AH71" s="18">
        <f t="shared" si="25"/>
        <v>1</v>
      </c>
      <c r="AJ71" s="16">
        <f>SUMPRODUCT(N71:N$134,$AC71:$AC$134)/$AC71</f>
        <v>0</v>
      </c>
      <c r="AK71" s="16">
        <f>SUMPRODUCT(P71:P$134,$AC71:$AC$134)/$AC71</f>
        <v>0</v>
      </c>
      <c r="AL71" s="16">
        <f>SUMPRODUCT(Q71:Q$134,$AC71:$AC$134)/$AC71</f>
        <v>0</v>
      </c>
      <c r="AM71" s="16">
        <f>SUMPRODUCT(R71:R$134,$AC71:$AC$134)/$AC71</f>
        <v>0</v>
      </c>
      <c r="AN71" s="16">
        <f>SUMPRODUCT(S71:S$134,$AC71:$AC$134)/$AC71</f>
        <v>0</v>
      </c>
      <c r="AO71" s="16">
        <f>SUMPRODUCT(T71:T$134,$AC71:$AC$134)/$AC71</f>
        <v>0</v>
      </c>
      <c r="AP71" s="16">
        <f>SUMPRODUCT(U71:U$134,$AC71:$AC$134)/$AC71</f>
        <v>0</v>
      </c>
      <c r="AQ71" s="16">
        <f>-SUMPRODUCT(H71:H$134,$AC71:$AC$134)/$AC71</f>
        <v>0</v>
      </c>
      <c r="AS71" s="18">
        <f t="shared" si="50"/>
        <v>0</v>
      </c>
      <c r="AT71" s="18">
        <f t="shared" si="51"/>
        <v>0</v>
      </c>
      <c r="AU71" s="18">
        <f t="shared" si="52"/>
        <v>0</v>
      </c>
      <c r="AV71" s="18">
        <f t="shared" si="53"/>
        <v>0</v>
      </c>
      <c r="AW71" s="18">
        <f t="shared" si="54"/>
        <v>0</v>
      </c>
      <c r="AX71" s="18">
        <f t="shared" si="55"/>
        <v>0</v>
      </c>
      <c r="AY71" s="18">
        <f t="shared" si="56"/>
        <v>0</v>
      </c>
      <c r="AZ71" s="18">
        <f t="shared" si="57"/>
        <v>0</v>
      </c>
      <c r="BB71" s="18">
        <f t="shared" si="59"/>
        <v>0</v>
      </c>
      <c r="BC71" s="18">
        <f t="shared" si="59"/>
        <v>0</v>
      </c>
      <c r="BD71" s="18">
        <f t="shared" si="58"/>
        <v>1</v>
      </c>
    </row>
    <row r="72" spans="2:56" x14ac:dyDescent="0.3">
      <c r="B72" s="21">
        <f t="shared" si="17"/>
        <v>107</v>
      </c>
      <c r="D72" s="16">
        <f t="shared" si="40"/>
        <v>0</v>
      </c>
      <c r="E72" s="16"/>
      <c r="F72" s="16">
        <f t="shared" si="29"/>
        <v>0</v>
      </c>
      <c r="G72" s="16">
        <f t="shared" si="41"/>
        <v>0</v>
      </c>
      <c r="H72" s="16">
        <f t="shared" si="42"/>
        <v>0</v>
      </c>
      <c r="I72" s="16">
        <f t="shared" si="30"/>
        <v>0</v>
      </c>
      <c r="J72" s="16"/>
      <c r="K72" s="16">
        <f t="shared" si="43"/>
        <v>0</v>
      </c>
      <c r="L72" s="16">
        <f t="shared" si="44"/>
        <v>0</v>
      </c>
      <c r="N72" s="16">
        <f t="shared" si="31"/>
        <v>0</v>
      </c>
      <c r="P72" s="16">
        <f t="shared" si="32"/>
        <v>0</v>
      </c>
      <c r="Q72" s="16">
        <f t="shared" si="33"/>
        <v>0</v>
      </c>
      <c r="R72" s="16">
        <f t="shared" si="34"/>
        <v>0</v>
      </c>
      <c r="S72" s="16">
        <f t="shared" si="35"/>
        <v>0</v>
      </c>
      <c r="T72" s="16">
        <f t="shared" si="36"/>
        <v>0</v>
      </c>
      <c r="U72" s="16"/>
      <c r="V72" s="16">
        <f t="shared" si="45"/>
        <v>0</v>
      </c>
      <c r="W72" s="16">
        <f t="shared" si="39"/>
        <v>0</v>
      </c>
      <c r="X72" s="16">
        <f t="shared" si="39"/>
        <v>0</v>
      </c>
      <c r="Z72" s="16">
        <f t="shared" si="46"/>
        <v>0</v>
      </c>
      <c r="AA72" s="16">
        <f t="shared" si="47"/>
        <v>0</v>
      </c>
      <c r="AC72" s="17">
        <f t="shared" si="37"/>
        <v>6.1974060677035397E-2</v>
      </c>
      <c r="AE72" s="16">
        <f>SUMPRODUCT(Z72:Z$134,$AC72:$AC$134)/$AC72</f>
        <v>0</v>
      </c>
      <c r="AF72" s="16">
        <f t="shared" si="48"/>
        <v>0</v>
      </c>
      <c r="AG72" s="18">
        <f t="shared" si="49"/>
        <v>0</v>
      </c>
      <c r="AH72" s="18">
        <f t="shared" si="25"/>
        <v>1</v>
      </c>
      <c r="AJ72" s="16">
        <f>SUMPRODUCT(N72:N$134,$AC72:$AC$134)/$AC72</f>
        <v>0</v>
      </c>
      <c r="AK72" s="16">
        <f>SUMPRODUCT(P72:P$134,$AC72:$AC$134)/$AC72</f>
        <v>0</v>
      </c>
      <c r="AL72" s="16">
        <f>SUMPRODUCT(Q72:Q$134,$AC72:$AC$134)/$AC72</f>
        <v>0</v>
      </c>
      <c r="AM72" s="16">
        <f>SUMPRODUCT(R72:R$134,$AC72:$AC$134)/$AC72</f>
        <v>0</v>
      </c>
      <c r="AN72" s="16">
        <f>SUMPRODUCT(S72:S$134,$AC72:$AC$134)/$AC72</f>
        <v>0</v>
      </c>
      <c r="AO72" s="16">
        <f>SUMPRODUCT(T72:T$134,$AC72:$AC$134)/$AC72</f>
        <v>0</v>
      </c>
      <c r="AP72" s="16">
        <f>SUMPRODUCT(U72:U$134,$AC72:$AC$134)/$AC72</f>
        <v>0</v>
      </c>
      <c r="AQ72" s="16">
        <f>-SUMPRODUCT(H72:H$134,$AC72:$AC$134)/$AC72</f>
        <v>0</v>
      </c>
      <c r="AS72" s="18">
        <f t="shared" si="50"/>
        <v>0</v>
      </c>
      <c r="AT72" s="18">
        <f t="shared" si="51"/>
        <v>0</v>
      </c>
      <c r="AU72" s="18">
        <f t="shared" si="52"/>
        <v>0</v>
      </c>
      <c r="AV72" s="18">
        <f t="shared" si="53"/>
        <v>0</v>
      </c>
      <c r="AW72" s="18">
        <f t="shared" si="54"/>
        <v>0</v>
      </c>
      <c r="AX72" s="18">
        <f t="shared" si="55"/>
        <v>0</v>
      </c>
      <c r="AY72" s="18">
        <f t="shared" si="56"/>
        <v>0</v>
      </c>
      <c r="AZ72" s="18">
        <f t="shared" si="57"/>
        <v>0</v>
      </c>
      <c r="BB72" s="18">
        <f t="shared" si="59"/>
        <v>0</v>
      </c>
      <c r="BC72" s="18">
        <f t="shared" si="59"/>
        <v>0</v>
      </c>
      <c r="BD72" s="18">
        <f t="shared" si="58"/>
        <v>1</v>
      </c>
    </row>
    <row r="73" spans="2:56" x14ac:dyDescent="0.3">
      <c r="B73" s="21">
        <f t="shared" si="17"/>
        <v>108</v>
      </c>
      <c r="D73" s="16">
        <f t="shared" si="40"/>
        <v>0</v>
      </c>
      <c r="E73" s="16"/>
      <c r="F73" s="16">
        <f t="shared" si="29"/>
        <v>0</v>
      </c>
      <c r="G73" s="16">
        <f t="shared" si="41"/>
        <v>0</v>
      </c>
      <c r="H73" s="16">
        <f t="shared" si="42"/>
        <v>0</v>
      </c>
      <c r="I73" s="16">
        <f t="shared" si="30"/>
        <v>0</v>
      </c>
      <c r="J73" s="16"/>
      <c r="K73" s="16">
        <f t="shared" si="43"/>
        <v>0</v>
      </c>
      <c r="L73" s="16">
        <f t="shared" si="44"/>
        <v>0</v>
      </c>
      <c r="N73" s="16">
        <f t="shared" si="31"/>
        <v>0</v>
      </c>
      <c r="P73" s="16">
        <f t="shared" si="32"/>
        <v>0</v>
      </c>
      <c r="Q73" s="16">
        <f t="shared" si="33"/>
        <v>0</v>
      </c>
      <c r="R73" s="16">
        <f t="shared" si="34"/>
        <v>0</v>
      </c>
      <c r="S73" s="16">
        <f t="shared" si="35"/>
        <v>0</v>
      </c>
      <c r="T73" s="16">
        <f t="shared" si="36"/>
        <v>0</v>
      </c>
      <c r="U73" s="16"/>
      <c r="V73" s="16">
        <f t="shared" si="45"/>
        <v>0</v>
      </c>
      <c r="W73" s="16">
        <f t="shared" si="39"/>
        <v>0</v>
      </c>
      <c r="X73" s="16">
        <f t="shared" si="39"/>
        <v>0</v>
      </c>
      <c r="Z73" s="16">
        <f t="shared" si="46"/>
        <v>0</v>
      </c>
      <c r="AA73" s="16">
        <f t="shared" si="47"/>
        <v>0</v>
      </c>
      <c r="AC73" s="17">
        <f t="shared" si="37"/>
        <v>5.9022914930509894E-2</v>
      </c>
      <c r="AE73" s="16">
        <f>SUMPRODUCT(Z73:Z$134,$AC73:$AC$134)/$AC73</f>
        <v>0</v>
      </c>
      <c r="AF73" s="16">
        <f t="shared" si="48"/>
        <v>0</v>
      </c>
      <c r="AG73" s="18">
        <f t="shared" si="49"/>
        <v>0</v>
      </c>
      <c r="AH73" s="18">
        <f t="shared" si="25"/>
        <v>1</v>
      </c>
      <c r="AJ73" s="16">
        <f>SUMPRODUCT(N73:N$134,$AC73:$AC$134)/$AC73</f>
        <v>0</v>
      </c>
      <c r="AK73" s="16">
        <f>SUMPRODUCT(P73:P$134,$AC73:$AC$134)/$AC73</f>
        <v>0</v>
      </c>
      <c r="AL73" s="16">
        <f>SUMPRODUCT(Q73:Q$134,$AC73:$AC$134)/$AC73</f>
        <v>0</v>
      </c>
      <c r="AM73" s="16">
        <f>SUMPRODUCT(R73:R$134,$AC73:$AC$134)/$AC73</f>
        <v>0</v>
      </c>
      <c r="AN73" s="16">
        <f>SUMPRODUCT(S73:S$134,$AC73:$AC$134)/$AC73</f>
        <v>0</v>
      </c>
      <c r="AO73" s="16">
        <f>SUMPRODUCT(T73:T$134,$AC73:$AC$134)/$AC73</f>
        <v>0</v>
      </c>
      <c r="AP73" s="16">
        <f>SUMPRODUCT(U73:U$134,$AC73:$AC$134)/$AC73</f>
        <v>0</v>
      </c>
      <c r="AQ73" s="16">
        <f>-SUMPRODUCT(H73:H$134,$AC73:$AC$134)/$AC73</f>
        <v>0</v>
      </c>
      <c r="AS73" s="18">
        <f t="shared" si="50"/>
        <v>0</v>
      </c>
      <c r="AT73" s="18">
        <f t="shared" si="51"/>
        <v>0</v>
      </c>
      <c r="AU73" s="18">
        <f t="shared" si="52"/>
        <v>0</v>
      </c>
      <c r="AV73" s="18">
        <f t="shared" si="53"/>
        <v>0</v>
      </c>
      <c r="AW73" s="18">
        <f t="shared" si="54"/>
        <v>0</v>
      </c>
      <c r="AX73" s="18">
        <f t="shared" si="55"/>
        <v>0</v>
      </c>
      <c r="AY73" s="18">
        <f t="shared" si="56"/>
        <v>0</v>
      </c>
      <c r="AZ73" s="18">
        <f t="shared" si="57"/>
        <v>0</v>
      </c>
      <c r="BB73" s="18">
        <f t="shared" si="59"/>
        <v>0</v>
      </c>
      <c r="BC73" s="18">
        <f t="shared" si="59"/>
        <v>0</v>
      </c>
      <c r="BD73" s="18">
        <f t="shared" si="58"/>
        <v>1</v>
      </c>
    </row>
    <row r="74" spans="2:56" x14ac:dyDescent="0.3">
      <c r="B74" s="21">
        <f t="shared" si="17"/>
        <v>109</v>
      </c>
      <c r="D74" s="16">
        <f t="shared" si="40"/>
        <v>0</v>
      </c>
      <c r="E74" s="16"/>
      <c r="F74" s="16">
        <f t="shared" si="29"/>
        <v>0</v>
      </c>
      <c r="G74" s="16">
        <f t="shared" si="41"/>
        <v>0</v>
      </c>
      <c r="H74" s="16">
        <f t="shared" si="42"/>
        <v>0</v>
      </c>
      <c r="I74" s="16">
        <f t="shared" si="30"/>
        <v>0</v>
      </c>
      <c r="J74" s="16"/>
      <c r="K74" s="16">
        <f t="shared" si="43"/>
        <v>0</v>
      </c>
      <c r="L74" s="16">
        <f t="shared" si="44"/>
        <v>0</v>
      </c>
      <c r="N74" s="16">
        <f t="shared" si="31"/>
        <v>0</v>
      </c>
      <c r="P74" s="16">
        <f t="shared" si="32"/>
        <v>0</v>
      </c>
      <c r="Q74" s="16">
        <f t="shared" si="33"/>
        <v>0</v>
      </c>
      <c r="R74" s="16">
        <f t="shared" si="34"/>
        <v>0</v>
      </c>
      <c r="S74" s="16">
        <f t="shared" si="35"/>
        <v>0</v>
      </c>
      <c r="T74" s="16">
        <f t="shared" si="36"/>
        <v>0</v>
      </c>
      <c r="U74" s="16"/>
      <c r="V74" s="16">
        <f t="shared" si="45"/>
        <v>0</v>
      </c>
      <c r="W74" s="16">
        <f t="shared" si="39"/>
        <v>0</v>
      </c>
      <c r="X74" s="16">
        <f t="shared" si="39"/>
        <v>0</v>
      </c>
      <c r="Z74" s="16">
        <f t="shared" si="46"/>
        <v>0</v>
      </c>
      <c r="AA74" s="16">
        <f t="shared" si="47"/>
        <v>0</v>
      </c>
      <c r="AC74" s="17">
        <f t="shared" si="37"/>
        <v>5.6212299933818946E-2</v>
      </c>
      <c r="AE74" s="16">
        <f>SUMPRODUCT(Z74:Z$134,$AC74:$AC$134)/$AC74</f>
        <v>0</v>
      </c>
      <c r="AF74" s="16">
        <f t="shared" si="48"/>
        <v>0</v>
      </c>
      <c r="AG74" s="18">
        <f t="shared" si="49"/>
        <v>0</v>
      </c>
      <c r="AH74" s="18">
        <f t="shared" si="25"/>
        <v>1</v>
      </c>
      <c r="AJ74" s="16">
        <f>SUMPRODUCT(N74:N$134,$AC74:$AC$134)/$AC74</f>
        <v>0</v>
      </c>
      <c r="AK74" s="16">
        <f>SUMPRODUCT(P74:P$134,$AC74:$AC$134)/$AC74</f>
        <v>0</v>
      </c>
      <c r="AL74" s="16">
        <f>SUMPRODUCT(Q74:Q$134,$AC74:$AC$134)/$AC74</f>
        <v>0</v>
      </c>
      <c r="AM74" s="16">
        <f>SUMPRODUCT(R74:R$134,$AC74:$AC$134)/$AC74</f>
        <v>0</v>
      </c>
      <c r="AN74" s="16">
        <f>SUMPRODUCT(S74:S$134,$AC74:$AC$134)/$AC74</f>
        <v>0</v>
      </c>
      <c r="AO74" s="16">
        <f>SUMPRODUCT(T74:T$134,$AC74:$AC$134)/$AC74</f>
        <v>0</v>
      </c>
      <c r="AP74" s="16">
        <f>SUMPRODUCT(U74:U$134,$AC74:$AC$134)/$AC74</f>
        <v>0</v>
      </c>
      <c r="AQ74" s="16">
        <f>-SUMPRODUCT(H74:H$134,$AC74:$AC$134)/$AC74</f>
        <v>0</v>
      </c>
      <c r="AS74" s="18">
        <f t="shared" si="50"/>
        <v>0</v>
      </c>
      <c r="AT74" s="18">
        <f t="shared" si="51"/>
        <v>0</v>
      </c>
      <c r="AU74" s="18">
        <f t="shared" si="52"/>
        <v>0</v>
      </c>
      <c r="AV74" s="18">
        <f t="shared" si="53"/>
        <v>0</v>
      </c>
      <c r="AW74" s="18">
        <f t="shared" si="54"/>
        <v>0</v>
      </c>
      <c r="AX74" s="18">
        <f t="shared" si="55"/>
        <v>0</v>
      </c>
      <c r="AY74" s="18">
        <f t="shared" si="56"/>
        <v>0</v>
      </c>
      <c r="AZ74" s="18">
        <f t="shared" si="57"/>
        <v>0</v>
      </c>
      <c r="BB74" s="18">
        <f t="shared" si="59"/>
        <v>0</v>
      </c>
      <c r="BC74" s="18">
        <f t="shared" si="59"/>
        <v>0</v>
      </c>
      <c r="BD74" s="18">
        <f t="shared" si="58"/>
        <v>1</v>
      </c>
    </row>
    <row r="75" spans="2:56" x14ac:dyDescent="0.3">
      <c r="B75" s="21">
        <f t="shared" si="17"/>
        <v>110</v>
      </c>
      <c r="D75" s="16">
        <f t="shared" si="40"/>
        <v>0</v>
      </c>
      <c r="E75" s="16"/>
      <c r="F75" s="16">
        <f t="shared" si="29"/>
        <v>0</v>
      </c>
      <c r="G75" s="16">
        <f t="shared" si="41"/>
        <v>0</v>
      </c>
      <c r="H75" s="16">
        <f t="shared" si="42"/>
        <v>0</v>
      </c>
      <c r="I75" s="16">
        <f t="shared" si="30"/>
        <v>0</v>
      </c>
      <c r="J75" s="16"/>
      <c r="K75" s="16">
        <f t="shared" si="43"/>
        <v>0</v>
      </c>
      <c r="L75" s="16">
        <f t="shared" si="44"/>
        <v>0</v>
      </c>
      <c r="N75" s="16">
        <f t="shared" si="31"/>
        <v>0</v>
      </c>
      <c r="P75" s="16">
        <f t="shared" si="32"/>
        <v>0</v>
      </c>
      <c r="Q75" s="16">
        <f t="shared" si="33"/>
        <v>0</v>
      </c>
      <c r="R75" s="16">
        <f t="shared" si="34"/>
        <v>0</v>
      </c>
      <c r="S75" s="16">
        <f t="shared" si="35"/>
        <v>0</v>
      </c>
      <c r="T75" s="16">
        <f t="shared" si="36"/>
        <v>0</v>
      </c>
      <c r="U75" s="16"/>
      <c r="V75" s="16">
        <f t="shared" si="45"/>
        <v>0</v>
      </c>
      <c r="W75" s="16">
        <f t="shared" si="39"/>
        <v>0</v>
      </c>
      <c r="X75" s="16">
        <f t="shared" si="39"/>
        <v>0</v>
      </c>
      <c r="Z75" s="16">
        <f t="shared" si="46"/>
        <v>0</v>
      </c>
      <c r="AA75" s="16">
        <f t="shared" si="47"/>
        <v>0</v>
      </c>
      <c r="AC75" s="17">
        <f t="shared" si="37"/>
        <v>5.3535523746494243E-2</v>
      </c>
      <c r="AE75" s="16">
        <f>SUMPRODUCT(Z75:Z$134,$AC75:$AC$134)/$AC75</f>
        <v>0</v>
      </c>
      <c r="AF75" s="16">
        <f t="shared" si="48"/>
        <v>0</v>
      </c>
      <c r="AG75" s="18">
        <f t="shared" si="49"/>
        <v>0</v>
      </c>
      <c r="AH75" s="18">
        <f t="shared" si="25"/>
        <v>1</v>
      </c>
      <c r="AJ75" s="16">
        <f>SUMPRODUCT(N75:N$134,$AC75:$AC$134)/$AC75</f>
        <v>0</v>
      </c>
      <c r="AK75" s="16">
        <f>SUMPRODUCT(P75:P$134,$AC75:$AC$134)/$AC75</f>
        <v>0</v>
      </c>
      <c r="AL75" s="16">
        <f>SUMPRODUCT(Q75:Q$134,$AC75:$AC$134)/$AC75</f>
        <v>0</v>
      </c>
      <c r="AM75" s="16">
        <f>SUMPRODUCT(R75:R$134,$AC75:$AC$134)/$AC75</f>
        <v>0</v>
      </c>
      <c r="AN75" s="16">
        <f>SUMPRODUCT(S75:S$134,$AC75:$AC$134)/$AC75</f>
        <v>0</v>
      </c>
      <c r="AO75" s="16">
        <f>SUMPRODUCT(T75:T$134,$AC75:$AC$134)/$AC75</f>
        <v>0</v>
      </c>
      <c r="AP75" s="16">
        <f>SUMPRODUCT(U75:U$134,$AC75:$AC$134)/$AC75</f>
        <v>0</v>
      </c>
      <c r="AQ75" s="16">
        <f>-SUMPRODUCT(H75:H$134,$AC75:$AC$134)/$AC75</f>
        <v>0</v>
      </c>
      <c r="AS75" s="18">
        <f t="shared" si="50"/>
        <v>0</v>
      </c>
      <c r="AT75" s="18">
        <f t="shared" si="51"/>
        <v>0</v>
      </c>
      <c r="AU75" s="18">
        <f t="shared" si="52"/>
        <v>0</v>
      </c>
      <c r="AV75" s="18">
        <f t="shared" si="53"/>
        <v>0</v>
      </c>
      <c r="AW75" s="18">
        <f t="shared" si="54"/>
        <v>0</v>
      </c>
      <c r="AX75" s="18">
        <f t="shared" si="55"/>
        <v>0</v>
      </c>
      <c r="AY75" s="18">
        <f t="shared" si="56"/>
        <v>0</v>
      </c>
      <c r="AZ75" s="18">
        <f t="shared" si="57"/>
        <v>0</v>
      </c>
      <c r="BB75" s="18">
        <f t="shared" si="59"/>
        <v>0</v>
      </c>
      <c r="BC75" s="18">
        <f t="shared" si="59"/>
        <v>0</v>
      </c>
      <c r="BD75" s="18">
        <f t="shared" si="58"/>
        <v>1</v>
      </c>
    </row>
    <row r="76" spans="2:56" x14ac:dyDescent="0.3">
      <c r="B76" s="21">
        <f t="shared" si="17"/>
        <v>111</v>
      </c>
      <c r="D76" s="16">
        <f t="shared" si="40"/>
        <v>0</v>
      </c>
      <c r="E76" s="16"/>
      <c r="F76" s="16">
        <f t="shared" si="29"/>
        <v>0</v>
      </c>
      <c r="G76" s="16">
        <f t="shared" si="41"/>
        <v>0</v>
      </c>
      <c r="H76" s="16">
        <f t="shared" si="42"/>
        <v>0</v>
      </c>
      <c r="I76" s="16">
        <f t="shared" si="30"/>
        <v>0</v>
      </c>
      <c r="J76" s="16"/>
      <c r="K76" s="16">
        <f t="shared" si="43"/>
        <v>0</v>
      </c>
      <c r="L76" s="16">
        <f t="shared" si="44"/>
        <v>0</v>
      </c>
      <c r="N76" s="16">
        <f t="shared" si="31"/>
        <v>0</v>
      </c>
      <c r="P76" s="16">
        <f t="shared" si="32"/>
        <v>0</v>
      </c>
      <c r="Q76" s="16">
        <f t="shared" si="33"/>
        <v>0</v>
      </c>
      <c r="R76" s="16">
        <f t="shared" si="34"/>
        <v>0</v>
      </c>
      <c r="S76" s="16">
        <f t="shared" si="35"/>
        <v>0</v>
      </c>
      <c r="T76" s="16">
        <f t="shared" si="36"/>
        <v>0</v>
      </c>
      <c r="U76" s="16"/>
      <c r="V76" s="16">
        <f t="shared" si="45"/>
        <v>0</v>
      </c>
      <c r="W76" s="16">
        <f t="shared" si="39"/>
        <v>0</v>
      </c>
      <c r="X76" s="16">
        <f t="shared" si="39"/>
        <v>0</v>
      </c>
      <c r="Z76" s="16">
        <f t="shared" si="46"/>
        <v>0</v>
      </c>
      <c r="AA76" s="16">
        <f t="shared" si="47"/>
        <v>0</v>
      </c>
      <c r="AC76" s="17">
        <f t="shared" si="37"/>
        <v>5.0986213091899268E-2</v>
      </c>
      <c r="AE76" s="16">
        <f>SUMPRODUCT(Z76:Z$134,$AC76:$AC$134)/$AC76</f>
        <v>0</v>
      </c>
      <c r="AF76" s="16">
        <f t="shared" si="48"/>
        <v>0</v>
      </c>
      <c r="AG76" s="18">
        <f t="shared" si="49"/>
        <v>0</v>
      </c>
      <c r="AH76" s="18">
        <f t="shared" si="25"/>
        <v>1</v>
      </c>
      <c r="AJ76" s="16">
        <f>SUMPRODUCT(N76:N$134,$AC76:$AC$134)/$AC76</f>
        <v>0</v>
      </c>
      <c r="AK76" s="16">
        <f>SUMPRODUCT(P76:P$134,$AC76:$AC$134)/$AC76</f>
        <v>0</v>
      </c>
      <c r="AL76" s="16">
        <f>SUMPRODUCT(Q76:Q$134,$AC76:$AC$134)/$AC76</f>
        <v>0</v>
      </c>
      <c r="AM76" s="16">
        <f>SUMPRODUCT(R76:R$134,$AC76:$AC$134)/$AC76</f>
        <v>0</v>
      </c>
      <c r="AN76" s="16">
        <f>SUMPRODUCT(S76:S$134,$AC76:$AC$134)/$AC76</f>
        <v>0</v>
      </c>
      <c r="AO76" s="16">
        <f>SUMPRODUCT(T76:T$134,$AC76:$AC$134)/$AC76</f>
        <v>0</v>
      </c>
      <c r="AP76" s="16">
        <f>SUMPRODUCT(U76:U$134,$AC76:$AC$134)/$AC76</f>
        <v>0</v>
      </c>
      <c r="AQ76" s="16">
        <f>-SUMPRODUCT(H76:H$134,$AC76:$AC$134)/$AC76</f>
        <v>0</v>
      </c>
      <c r="AS76" s="18">
        <f t="shared" si="50"/>
        <v>0</v>
      </c>
      <c r="AT76" s="18">
        <f t="shared" si="51"/>
        <v>0</v>
      </c>
      <c r="AU76" s="18">
        <f t="shared" si="52"/>
        <v>0</v>
      </c>
      <c r="AV76" s="18">
        <f t="shared" si="53"/>
        <v>0</v>
      </c>
      <c r="AW76" s="18">
        <f t="shared" si="54"/>
        <v>0</v>
      </c>
      <c r="AX76" s="18">
        <f t="shared" si="55"/>
        <v>0</v>
      </c>
      <c r="AY76" s="18">
        <f t="shared" si="56"/>
        <v>0</v>
      </c>
      <c r="AZ76" s="18">
        <f t="shared" si="57"/>
        <v>0</v>
      </c>
      <c r="BB76" s="18">
        <f t="shared" si="59"/>
        <v>0</v>
      </c>
      <c r="BC76" s="18">
        <f t="shared" si="59"/>
        <v>0</v>
      </c>
      <c r="BD76" s="18">
        <f t="shared" si="58"/>
        <v>1</v>
      </c>
    </row>
    <row r="77" spans="2:56" x14ac:dyDescent="0.3">
      <c r="B77" s="21">
        <f t="shared" si="17"/>
        <v>112</v>
      </c>
      <c r="D77" s="16">
        <f t="shared" si="40"/>
        <v>0</v>
      </c>
      <c r="E77" s="16"/>
      <c r="F77" s="16">
        <f t="shared" si="29"/>
        <v>0</v>
      </c>
      <c r="G77" s="16">
        <f t="shared" si="41"/>
        <v>0</v>
      </c>
      <c r="H77" s="16">
        <f t="shared" si="42"/>
        <v>0</v>
      </c>
      <c r="I77" s="16">
        <f t="shared" si="30"/>
        <v>0</v>
      </c>
      <c r="J77" s="16"/>
      <c r="K77" s="16">
        <f t="shared" si="43"/>
        <v>0</v>
      </c>
      <c r="L77" s="16">
        <f t="shared" si="44"/>
        <v>0</v>
      </c>
      <c r="N77" s="16">
        <f t="shared" si="31"/>
        <v>0</v>
      </c>
      <c r="P77" s="16">
        <f t="shared" si="32"/>
        <v>0</v>
      </c>
      <c r="Q77" s="16">
        <f t="shared" si="33"/>
        <v>0</v>
      </c>
      <c r="R77" s="16">
        <f t="shared" si="34"/>
        <v>0</v>
      </c>
      <c r="S77" s="16">
        <f t="shared" si="35"/>
        <v>0</v>
      </c>
      <c r="T77" s="16">
        <f t="shared" si="36"/>
        <v>0</v>
      </c>
      <c r="U77" s="16"/>
      <c r="V77" s="16">
        <f t="shared" si="45"/>
        <v>0</v>
      </c>
      <c r="W77" s="16">
        <f t="shared" si="39"/>
        <v>0</v>
      </c>
      <c r="X77" s="16">
        <f t="shared" si="39"/>
        <v>0</v>
      </c>
      <c r="Z77" s="16">
        <f t="shared" si="46"/>
        <v>0</v>
      </c>
      <c r="AA77" s="16">
        <f t="shared" si="47"/>
        <v>0</v>
      </c>
      <c r="AC77" s="17">
        <f t="shared" si="37"/>
        <v>4.855829818276123E-2</v>
      </c>
      <c r="AE77" s="16">
        <f>SUMPRODUCT(Z77:Z$134,$AC77:$AC$134)/$AC77</f>
        <v>0</v>
      </c>
      <c r="AF77" s="16">
        <f t="shared" si="48"/>
        <v>0</v>
      </c>
      <c r="AG77" s="18">
        <f t="shared" si="49"/>
        <v>0</v>
      </c>
      <c r="AH77" s="18">
        <f t="shared" si="25"/>
        <v>1</v>
      </c>
      <c r="AJ77" s="16">
        <f>SUMPRODUCT(N77:N$134,$AC77:$AC$134)/$AC77</f>
        <v>0</v>
      </c>
      <c r="AK77" s="16">
        <f>SUMPRODUCT(P77:P$134,$AC77:$AC$134)/$AC77</f>
        <v>0</v>
      </c>
      <c r="AL77" s="16">
        <f>SUMPRODUCT(Q77:Q$134,$AC77:$AC$134)/$AC77</f>
        <v>0</v>
      </c>
      <c r="AM77" s="16">
        <f>SUMPRODUCT(R77:R$134,$AC77:$AC$134)/$AC77</f>
        <v>0</v>
      </c>
      <c r="AN77" s="16">
        <f>SUMPRODUCT(S77:S$134,$AC77:$AC$134)/$AC77</f>
        <v>0</v>
      </c>
      <c r="AO77" s="16">
        <f>SUMPRODUCT(T77:T$134,$AC77:$AC$134)/$AC77</f>
        <v>0</v>
      </c>
      <c r="AP77" s="16">
        <f>SUMPRODUCT(U77:U$134,$AC77:$AC$134)/$AC77</f>
        <v>0</v>
      </c>
      <c r="AQ77" s="16">
        <f>-SUMPRODUCT(H77:H$134,$AC77:$AC$134)/$AC77</f>
        <v>0</v>
      </c>
      <c r="AS77" s="18">
        <f t="shared" si="50"/>
        <v>0</v>
      </c>
      <c r="AT77" s="18">
        <f t="shared" si="51"/>
        <v>0</v>
      </c>
      <c r="AU77" s="18">
        <f t="shared" si="52"/>
        <v>0</v>
      </c>
      <c r="AV77" s="18">
        <f t="shared" si="53"/>
        <v>0</v>
      </c>
      <c r="AW77" s="18">
        <f t="shared" si="54"/>
        <v>0</v>
      </c>
      <c r="AX77" s="18">
        <f t="shared" si="55"/>
        <v>0</v>
      </c>
      <c r="AY77" s="18">
        <f t="shared" si="56"/>
        <v>0</v>
      </c>
      <c r="AZ77" s="18">
        <f t="shared" si="57"/>
        <v>0</v>
      </c>
      <c r="BB77" s="18">
        <f t="shared" si="59"/>
        <v>0</v>
      </c>
      <c r="BC77" s="18">
        <f t="shared" si="59"/>
        <v>0</v>
      </c>
      <c r="BD77" s="18">
        <f t="shared" si="58"/>
        <v>1</v>
      </c>
    </row>
    <row r="78" spans="2:56" x14ac:dyDescent="0.3">
      <c r="B78" s="21">
        <f t="shared" si="17"/>
        <v>113</v>
      </c>
      <c r="D78" s="16">
        <f t="shared" si="40"/>
        <v>0</v>
      </c>
      <c r="E78" s="16"/>
      <c r="F78" s="16">
        <f t="shared" si="29"/>
        <v>0</v>
      </c>
      <c r="G78" s="16">
        <f t="shared" si="41"/>
        <v>0</v>
      </c>
      <c r="H78" s="16">
        <f t="shared" si="42"/>
        <v>0</v>
      </c>
      <c r="I78" s="16">
        <f t="shared" si="30"/>
        <v>0</v>
      </c>
      <c r="J78" s="16"/>
      <c r="K78" s="16">
        <f t="shared" si="43"/>
        <v>0</v>
      </c>
      <c r="L78" s="16">
        <f t="shared" si="44"/>
        <v>0</v>
      </c>
      <c r="N78" s="16">
        <f t="shared" si="31"/>
        <v>0</v>
      </c>
      <c r="P78" s="16">
        <f t="shared" si="32"/>
        <v>0</v>
      </c>
      <c r="Q78" s="16">
        <f t="shared" si="33"/>
        <v>0</v>
      </c>
      <c r="R78" s="16">
        <f t="shared" si="34"/>
        <v>0</v>
      </c>
      <c r="S78" s="16">
        <f t="shared" si="35"/>
        <v>0</v>
      </c>
      <c r="T78" s="16">
        <f t="shared" si="36"/>
        <v>0</v>
      </c>
      <c r="U78" s="16"/>
      <c r="V78" s="16">
        <f t="shared" si="45"/>
        <v>0</v>
      </c>
      <c r="W78" s="16">
        <f t="shared" si="39"/>
        <v>0</v>
      </c>
      <c r="X78" s="16">
        <f t="shared" si="39"/>
        <v>0</v>
      </c>
      <c r="Z78" s="16">
        <f t="shared" si="46"/>
        <v>0</v>
      </c>
      <c r="AA78" s="16">
        <f t="shared" si="47"/>
        <v>0</v>
      </c>
      <c r="AC78" s="17">
        <f t="shared" si="37"/>
        <v>4.6245998269296387E-2</v>
      </c>
      <c r="AE78" s="16">
        <f>SUMPRODUCT(Z78:Z$134,$AC78:$AC$134)/$AC78</f>
        <v>0</v>
      </c>
      <c r="AF78" s="16">
        <f t="shared" si="48"/>
        <v>0</v>
      </c>
      <c r="AG78" s="18">
        <f t="shared" si="49"/>
        <v>0</v>
      </c>
      <c r="AH78" s="18">
        <f t="shared" si="25"/>
        <v>1</v>
      </c>
      <c r="AJ78" s="16">
        <f>SUMPRODUCT(N78:N$134,$AC78:$AC$134)/$AC78</f>
        <v>0</v>
      </c>
      <c r="AK78" s="16">
        <f>SUMPRODUCT(P78:P$134,$AC78:$AC$134)/$AC78</f>
        <v>0</v>
      </c>
      <c r="AL78" s="16">
        <f>SUMPRODUCT(Q78:Q$134,$AC78:$AC$134)/$AC78</f>
        <v>0</v>
      </c>
      <c r="AM78" s="16">
        <f>SUMPRODUCT(R78:R$134,$AC78:$AC$134)/$AC78</f>
        <v>0</v>
      </c>
      <c r="AN78" s="16">
        <f>SUMPRODUCT(S78:S$134,$AC78:$AC$134)/$AC78</f>
        <v>0</v>
      </c>
      <c r="AO78" s="16">
        <f>SUMPRODUCT(T78:T$134,$AC78:$AC$134)/$AC78</f>
        <v>0</v>
      </c>
      <c r="AP78" s="16">
        <f>SUMPRODUCT(U78:U$134,$AC78:$AC$134)/$AC78</f>
        <v>0</v>
      </c>
      <c r="AQ78" s="16">
        <f>-SUMPRODUCT(H78:H$134,$AC78:$AC$134)/$AC78</f>
        <v>0</v>
      </c>
      <c r="AS78" s="18">
        <f t="shared" si="50"/>
        <v>0</v>
      </c>
      <c r="AT78" s="18">
        <f t="shared" si="51"/>
        <v>0</v>
      </c>
      <c r="AU78" s="18">
        <f t="shared" si="52"/>
        <v>0</v>
      </c>
      <c r="AV78" s="18">
        <f t="shared" si="53"/>
        <v>0</v>
      </c>
      <c r="AW78" s="18">
        <f t="shared" si="54"/>
        <v>0</v>
      </c>
      <c r="AX78" s="18">
        <f t="shared" si="55"/>
        <v>0</v>
      </c>
      <c r="AY78" s="18">
        <f t="shared" si="56"/>
        <v>0</v>
      </c>
      <c r="AZ78" s="18">
        <f t="shared" si="57"/>
        <v>0</v>
      </c>
      <c r="BB78" s="18">
        <f t="shared" si="59"/>
        <v>0</v>
      </c>
      <c r="BC78" s="18">
        <f t="shared" si="59"/>
        <v>0</v>
      </c>
      <c r="BD78" s="18">
        <f t="shared" si="58"/>
        <v>1</v>
      </c>
    </row>
    <row r="79" spans="2:56" x14ac:dyDescent="0.3">
      <c r="B79" s="21">
        <f t="shared" si="17"/>
        <v>114</v>
      </c>
      <c r="D79" s="16">
        <f t="shared" si="40"/>
        <v>0</v>
      </c>
      <c r="E79" s="16"/>
      <c r="F79" s="16">
        <f t="shared" ref="F79:F110" si="60">IF($B79&lt;retirement_age,savings*(1+inflation)^($B79-age),0)</f>
        <v>0</v>
      </c>
      <c r="G79" s="16">
        <f t="shared" si="41"/>
        <v>0</v>
      </c>
      <c r="H79" s="16">
        <f t="shared" si="42"/>
        <v>0</v>
      </c>
      <c r="I79" s="16">
        <f t="shared" ref="I79:I110" si="61">SUM(D79:H79)*return</f>
        <v>0</v>
      </c>
      <c r="J79" s="16"/>
      <c r="K79" s="16">
        <f t="shared" si="43"/>
        <v>0</v>
      </c>
      <c r="L79" s="16">
        <f t="shared" si="44"/>
        <v>0</v>
      </c>
      <c r="N79" s="16">
        <f t="shared" ref="N79:N110" si="62">IF(AND($B79&gt;=retirement_age,$B79&lt;=life_exp),budget*(1+inflation)^($B79-age),0)</f>
        <v>0</v>
      </c>
      <c r="P79" s="16">
        <f t="shared" ref="P79:P110" si="63">IF(AND($B79&gt;=ss_age,$B79&lt;=life_exp),ss_benefit*(1+inflation)^($B79-age),0)</f>
        <v>0</v>
      </c>
      <c r="Q79" s="16">
        <f t="shared" ref="Q79:Q110" si="64">IF(AND($B79&gt;=is1_age,$B79&lt;=life_exp),is1_benefit*(1+inflation*(is1_inflation="Yes"))^($B79-is1_age),0)</f>
        <v>0</v>
      </c>
      <c r="R79" s="16">
        <f t="shared" ref="R79:R110" si="65">IF(AND($B79&gt;=is2_age,$B79&lt;=life_exp),is2_benefit*(1+inflation*(is2_inflation="Yes"))^($B79-is2_age),0)</f>
        <v>0</v>
      </c>
      <c r="S79" s="16">
        <f t="shared" ref="S79:S110" si="66">IF(AND($B79&gt;=is3_age,$B79&lt;=life_exp),is3_benefit*(1+inflation*(is3_inflation="Yes"))^($B79-is3_age),0)</f>
        <v>0</v>
      </c>
      <c r="T79" s="16">
        <f t="shared" ref="T79:T110" si="67">IF(AND($B79&gt;=is4_age,$B79&lt;=life_exp),is4_benefit*(1+inflation*(is4_inflation="Yes"))^($B79-is4_age),0)</f>
        <v>0</v>
      </c>
      <c r="U79" s="16"/>
      <c r="V79" s="16">
        <f t="shared" si="45"/>
        <v>0</v>
      </c>
      <c r="W79" s="16">
        <f t="shared" si="39"/>
        <v>0</v>
      </c>
      <c r="X79" s="16">
        <f t="shared" si="39"/>
        <v>0</v>
      </c>
      <c r="Z79" s="16">
        <f t="shared" si="46"/>
        <v>0</v>
      </c>
      <c r="AA79" s="16">
        <f t="shared" si="47"/>
        <v>0</v>
      </c>
      <c r="AC79" s="17">
        <f t="shared" ref="AC79:AC110" si="68">(1+return)^-($B79-age)</f>
        <v>4.4043807875520369E-2</v>
      </c>
      <c r="AE79" s="16">
        <f>SUMPRODUCT(Z79:Z$134,$AC79:$AC$134)/$AC79</f>
        <v>0</v>
      </c>
      <c r="AF79" s="16">
        <f t="shared" si="48"/>
        <v>0</v>
      </c>
      <c r="AG79" s="18">
        <f t="shared" si="49"/>
        <v>0</v>
      </c>
      <c r="AH79" s="18">
        <f t="shared" si="25"/>
        <v>1</v>
      </c>
      <c r="AJ79" s="16">
        <f>SUMPRODUCT(N79:N$134,$AC79:$AC$134)/$AC79</f>
        <v>0</v>
      </c>
      <c r="AK79" s="16">
        <f>SUMPRODUCT(P79:P$134,$AC79:$AC$134)/$AC79</f>
        <v>0</v>
      </c>
      <c r="AL79" s="16">
        <f>SUMPRODUCT(Q79:Q$134,$AC79:$AC$134)/$AC79</f>
        <v>0</v>
      </c>
      <c r="AM79" s="16">
        <f>SUMPRODUCT(R79:R$134,$AC79:$AC$134)/$AC79</f>
        <v>0</v>
      </c>
      <c r="AN79" s="16">
        <f>SUMPRODUCT(S79:S$134,$AC79:$AC$134)/$AC79</f>
        <v>0</v>
      </c>
      <c r="AO79" s="16">
        <f>SUMPRODUCT(T79:T$134,$AC79:$AC$134)/$AC79</f>
        <v>0</v>
      </c>
      <c r="AP79" s="16">
        <f>SUMPRODUCT(U79:U$134,$AC79:$AC$134)/$AC79</f>
        <v>0</v>
      </c>
      <c r="AQ79" s="16">
        <f>-SUMPRODUCT(H79:H$134,$AC79:$AC$134)/$AC79</f>
        <v>0</v>
      </c>
      <c r="AS79" s="18">
        <f t="shared" si="50"/>
        <v>0</v>
      </c>
      <c r="AT79" s="18">
        <f t="shared" si="51"/>
        <v>0</v>
      </c>
      <c r="AU79" s="18">
        <f t="shared" si="52"/>
        <v>0</v>
      </c>
      <c r="AV79" s="18">
        <f t="shared" si="53"/>
        <v>0</v>
      </c>
      <c r="AW79" s="18">
        <f t="shared" si="54"/>
        <v>0</v>
      </c>
      <c r="AX79" s="18">
        <f t="shared" si="55"/>
        <v>0</v>
      </c>
      <c r="AY79" s="18">
        <f t="shared" si="56"/>
        <v>0</v>
      </c>
      <c r="AZ79" s="18">
        <f t="shared" si="57"/>
        <v>0</v>
      </c>
      <c r="BB79" s="18">
        <f t="shared" si="59"/>
        <v>0</v>
      </c>
      <c r="BC79" s="18">
        <f t="shared" si="59"/>
        <v>0</v>
      </c>
      <c r="BD79" s="18">
        <f t="shared" si="58"/>
        <v>1</v>
      </c>
    </row>
    <row r="80" spans="2:56" x14ac:dyDescent="0.3">
      <c r="B80" s="21">
        <f t="shared" ref="B80:B134" si="69">B79+1</f>
        <v>115</v>
      </c>
      <c r="D80" s="16">
        <f t="shared" si="40"/>
        <v>0</v>
      </c>
      <c r="E80" s="16"/>
      <c r="F80" s="16">
        <f t="shared" si="60"/>
        <v>0</v>
      </c>
      <c r="G80" s="16">
        <f t="shared" si="41"/>
        <v>0</v>
      </c>
      <c r="H80" s="16">
        <f t="shared" si="42"/>
        <v>0</v>
      </c>
      <c r="I80" s="16">
        <f t="shared" si="61"/>
        <v>0</v>
      </c>
      <c r="J80" s="16"/>
      <c r="K80" s="16">
        <f t="shared" si="43"/>
        <v>0</v>
      </c>
      <c r="L80" s="16">
        <f t="shared" si="44"/>
        <v>0</v>
      </c>
      <c r="N80" s="16">
        <f t="shared" si="62"/>
        <v>0</v>
      </c>
      <c r="P80" s="16">
        <f t="shared" si="63"/>
        <v>0</v>
      </c>
      <c r="Q80" s="16">
        <f t="shared" si="64"/>
        <v>0</v>
      </c>
      <c r="R80" s="16">
        <f t="shared" si="65"/>
        <v>0</v>
      </c>
      <c r="S80" s="16">
        <f t="shared" si="66"/>
        <v>0</v>
      </c>
      <c r="T80" s="16">
        <f t="shared" si="67"/>
        <v>0</v>
      </c>
      <c r="U80" s="16"/>
      <c r="V80" s="16">
        <f t="shared" si="45"/>
        <v>0</v>
      </c>
      <c r="W80" s="16">
        <f t="shared" ref="W80:X111" si="70">SUMIF($P$5:$U$5,W$5,$P80:$U80)</f>
        <v>0</v>
      </c>
      <c r="X80" s="16">
        <f t="shared" si="70"/>
        <v>0</v>
      </c>
      <c r="Z80" s="16">
        <f t="shared" si="46"/>
        <v>0</v>
      </c>
      <c r="AA80" s="16">
        <f t="shared" si="47"/>
        <v>0</v>
      </c>
      <c r="AC80" s="17">
        <f t="shared" si="68"/>
        <v>4.1946483690971779E-2</v>
      </c>
      <c r="AE80" s="16">
        <f>SUMPRODUCT(Z80:Z$134,$AC80:$AC$134)/$AC80</f>
        <v>0</v>
      </c>
      <c r="AF80" s="16">
        <f t="shared" si="48"/>
        <v>0</v>
      </c>
      <c r="AG80" s="18">
        <f t="shared" si="49"/>
        <v>0</v>
      </c>
      <c r="AH80" s="18">
        <f t="shared" ref="AH80:AH134" si="71">(1-AG80)*$D$4</f>
        <v>1</v>
      </c>
      <c r="AJ80" s="16">
        <f>SUMPRODUCT(N80:N$134,$AC80:$AC$134)/$AC80</f>
        <v>0</v>
      </c>
      <c r="AK80" s="16">
        <f>SUMPRODUCT(P80:P$134,$AC80:$AC$134)/$AC80</f>
        <v>0</v>
      </c>
      <c r="AL80" s="16">
        <f>SUMPRODUCT(Q80:Q$134,$AC80:$AC$134)/$AC80</f>
        <v>0</v>
      </c>
      <c r="AM80" s="16">
        <f>SUMPRODUCT(R80:R$134,$AC80:$AC$134)/$AC80</f>
        <v>0</v>
      </c>
      <c r="AN80" s="16">
        <f>SUMPRODUCT(S80:S$134,$AC80:$AC$134)/$AC80</f>
        <v>0</v>
      </c>
      <c r="AO80" s="16">
        <f>SUMPRODUCT(T80:T$134,$AC80:$AC$134)/$AC80</f>
        <v>0</v>
      </c>
      <c r="AP80" s="16">
        <f>SUMPRODUCT(U80:U$134,$AC80:$AC$134)/$AC80</f>
        <v>0</v>
      </c>
      <c r="AQ80" s="16">
        <f>-SUMPRODUCT(H80:H$134,$AC80:$AC$134)/$AC80</f>
        <v>0</v>
      </c>
      <c r="AS80" s="18">
        <f t="shared" si="50"/>
        <v>0</v>
      </c>
      <c r="AT80" s="18">
        <f t="shared" si="51"/>
        <v>0</v>
      </c>
      <c r="AU80" s="18">
        <f t="shared" si="52"/>
        <v>0</v>
      </c>
      <c r="AV80" s="18">
        <f t="shared" si="53"/>
        <v>0</v>
      </c>
      <c r="AW80" s="18">
        <f t="shared" si="54"/>
        <v>0</v>
      </c>
      <c r="AX80" s="18">
        <f t="shared" si="55"/>
        <v>0</v>
      </c>
      <c r="AY80" s="18">
        <f t="shared" si="56"/>
        <v>0</v>
      </c>
      <c r="AZ80" s="18">
        <f t="shared" si="57"/>
        <v>0</v>
      </c>
      <c r="BB80" s="18">
        <f t="shared" si="59"/>
        <v>0</v>
      </c>
      <c r="BC80" s="18">
        <f t="shared" si="59"/>
        <v>0</v>
      </c>
      <c r="BD80" s="18">
        <f t="shared" si="58"/>
        <v>1</v>
      </c>
    </row>
    <row r="81" spans="2:56" x14ac:dyDescent="0.3">
      <c r="B81" s="21">
        <f t="shared" si="69"/>
        <v>116</v>
      </c>
      <c r="D81" s="16">
        <f t="shared" si="40"/>
        <v>0</v>
      </c>
      <c r="E81" s="16"/>
      <c r="F81" s="16">
        <f t="shared" si="60"/>
        <v>0</v>
      </c>
      <c r="G81" s="16">
        <f t="shared" si="41"/>
        <v>0</v>
      </c>
      <c r="H81" s="16">
        <f t="shared" si="42"/>
        <v>0</v>
      </c>
      <c r="I81" s="16">
        <f t="shared" si="61"/>
        <v>0</v>
      </c>
      <c r="J81" s="16"/>
      <c r="K81" s="16">
        <f t="shared" si="43"/>
        <v>0</v>
      </c>
      <c r="L81" s="16">
        <f t="shared" si="44"/>
        <v>0</v>
      </c>
      <c r="N81" s="16">
        <f t="shared" si="62"/>
        <v>0</v>
      </c>
      <c r="P81" s="16">
        <f t="shared" si="63"/>
        <v>0</v>
      </c>
      <c r="Q81" s="16">
        <f t="shared" si="64"/>
        <v>0</v>
      </c>
      <c r="R81" s="16">
        <f t="shared" si="65"/>
        <v>0</v>
      </c>
      <c r="S81" s="16">
        <f t="shared" si="66"/>
        <v>0</v>
      </c>
      <c r="T81" s="16">
        <f t="shared" si="67"/>
        <v>0</v>
      </c>
      <c r="U81" s="16"/>
      <c r="V81" s="16">
        <f t="shared" si="45"/>
        <v>0</v>
      </c>
      <c r="W81" s="16">
        <f t="shared" si="70"/>
        <v>0</v>
      </c>
      <c r="X81" s="16">
        <f t="shared" si="70"/>
        <v>0</v>
      </c>
      <c r="Z81" s="16">
        <f t="shared" si="46"/>
        <v>0</v>
      </c>
      <c r="AA81" s="16">
        <f t="shared" si="47"/>
        <v>0</v>
      </c>
      <c r="AC81" s="17">
        <f t="shared" si="68"/>
        <v>3.9949032086639788E-2</v>
      </c>
      <c r="AE81" s="16">
        <f>SUMPRODUCT(Z81:Z$134,$AC81:$AC$134)/$AC81</f>
        <v>0</v>
      </c>
      <c r="AF81" s="16">
        <f t="shared" si="48"/>
        <v>0</v>
      </c>
      <c r="AG81" s="18">
        <f t="shared" si="49"/>
        <v>0</v>
      </c>
      <c r="AH81" s="18">
        <f t="shared" si="71"/>
        <v>1</v>
      </c>
      <c r="AJ81" s="16">
        <f>SUMPRODUCT(N81:N$134,$AC81:$AC$134)/$AC81</f>
        <v>0</v>
      </c>
      <c r="AK81" s="16">
        <f>SUMPRODUCT(P81:P$134,$AC81:$AC$134)/$AC81</f>
        <v>0</v>
      </c>
      <c r="AL81" s="16">
        <f>SUMPRODUCT(Q81:Q$134,$AC81:$AC$134)/$AC81</f>
        <v>0</v>
      </c>
      <c r="AM81" s="16">
        <f>SUMPRODUCT(R81:R$134,$AC81:$AC$134)/$AC81</f>
        <v>0</v>
      </c>
      <c r="AN81" s="16">
        <f>SUMPRODUCT(S81:S$134,$AC81:$AC$134)/$AC81</f>
        <v>0</v>
      </c>
      <c r="AO81" s="16">
        <f>SUMPRODUCT(T81:T$134,$AC81:$AC$134)/$AC81</f>
        <v>0</v>
      </c>
      <c r="AP81" s="16">
        <f>SUMPRODUCT(U81:U$134,$AC81:$AC$134)/$AC81</f>
        <v>0</v>
      </c>
      <c r="AQ81" s="16">
        <f>-SUMPRODUCT(H81:H$134,$AC81:$AC$134)/$AC81</f>
        <v>0</v>
      </c>
      <c r="AS81" s="18">
        <f t="shared" si="50"/>
        <v>0</v>
      </c>
      <c r="AT81" s="18">
        <f t="shared" si="51"/>
        <v>0</v>
      </c>
      <c r="AU81" s="18">
        <f t="shared" si="52"/>
        <v>0</v>
      </c>
      <c r="AV81" s="18">
        <f t="shared" si="53"/>
        <v>0</v>
      </c>
      <c r="AW81" s="18">
        <f t="shared" si="54"/>
        <v>0</v>
      </c>
      <c r="AX81" s="18">
        <f t="shared" si="55"/>
        <v>0</v>
      </c>
      <c r="AY81" s="18">
        <f t="shared" si="56"/>
        <v>0</v>
      </c>
      <c r="AZ81" s="18">
        <f t="shared" si="57"/>
        <v>0</v>
      </c>
      <c r="BB81" s="18">
        <f t="shared" si="59"/>
        <v>0</v>
      </c>
      <c r="BC81" s="18">
        <f t="shared" si="59"/>
        <v>0</v>
      </c>
      <c r="BD81" s="18">
        <f t="shared" si="58"/>
        <v>1</v>
      </c>
    </row>
    <row r="82" spans="2:56" x14ac:dyDescent="0.3">
      <c r="B82" s="21">
        <f t="shared" si="69"/>
        <v>117</v>
      </c>
      <c r="D82" s="16">
        <f t="shared" si="40"/>
        <v>0</v>
      </c>
      <c r="E82" s="16"/>
      <c r="F82" s="16">
        <f t="shared" si="60"/>
        <v>0</v>
      </c>
      <c r="G82" s="16">
        <f t="shared" si="41"/>
        <v>0</v>
      </c>
      <c r="H82" s="16">
        <f t="shared" si="42"/>
        <v>0</v>
      </c>
      <c r="I82" s="16">
        <f t="shared" si="61"/>
        <v>0</v>
      </c>
      <c r="J82" s="16"/>
      <c r="K82" s="16">
        <f t="shared" si="43"/>
        <v>0</v>
      </c>
      <c r="L82" s="16">
        <f t="shared" si="44"/>
        <v>0</v>
      </c>
      <c r="N82" s="16">
        <f t="shared" si="62"/>
        <v>0</v>
      </c>
      <c r="P82" s="16">
        <f t="shared" si="63"/>
        <v>0</v>
      </c>
      <c r="Q82" s="16">
        <f t="shared" si="64"/>
        <v>0</v>
      </c>
      <c r="R82" s="16">
        <f t="shared" si="65"/>
        <v>0</v>
      </c>
      <c r="S82" s="16">
        <f t="shared" si="66"/>
        <v>0</v>
      </c>
      <c r="T82" s="16">
        <f t="shared" si="67"/>
        <v>0</v>
      </c>
      <c r="U82" s="16"/>
      <c r="V82" s="16">
        <f t="shared" si="45"/>
        <v>0</v>
      </c>
      <c r="W82" s="16">
        <f t="shared" si="70"/>
        <v>0</v>
      </c>
      <c r="X82" s="16">
        <f t="shared" si="70"/>
        <v>0</v>
      </c>
      <c r="Z82" s="16">
        <f t="shared" si="46"/>
        <v>0</v>
      </c>
      <c r="AA82" s="16">
        <f t="shared" si="47"/>
        <v>0</v>
      </c>
      <c r="AC82" s="17">
        <f t="shared" si="68"/>
        <v>3.8046697225371226E-2</v>
      </c>
      <c r="AE82" s="16">
        <f>SUMPRODUCT(Z82:Z$134,$AC82:$AC$134)/$AC82</f>
        <v>0</v>
      </c>
      <c r="AF82" s="16">
        <f t="shared" si="48"/>
        <v>0</v>
      </c>
      <c r="AG82" s="18">
        <f t="shared" si="49"/>
        <v>0</v>
      </c>
      <c r="AH82" s="18">
        <f t="shared" si="71"/>
        <v>1</v>
      </c>
      <c r="AJ82" s="16">
        <f>SUMPRODUCT(N82:N$134,$AC82:$AC$134)/$AC82</f>
        <v>0</v>
      </c>
      <c r="AK82" s="16">
        <f>SUMPRODUCT(P82:P$134,$AC82:$AC$134)/$AC82</f>
        <v>0</v>
      </c>
      <c r="AL82" s="16">
        <f>SUMPRODUCT(Q82:Q$134,$AC82:$AC$134)/$AC82</f>
        <v>0</v>
      </c>
      <c r="AM82" s="16">
        <f>SUMPRODUCT(R82:R$134,$AC82:$AC$134)/$AC82</f>
        <v>0</v>
      </c>
      <c r="AN82" s="16">
        <f>SUMPRODUCT(S82:S$134,$AC82:$AC$134)/$AC82</f>
        <v>0</v>
      </c>
      <c r="AO82" s="16">
        <f>SUMPRODUCT(T82:T$134,$AC82:$AC$134)/$AC82</f>
        <v>0</v>
      </c>
      <c r="AP82" s="16">
        <f>SUMPRODUCT(U82:U$134,$AC82:$AC$134)/$AC82</f>
        <v>0</v>
      </c>
      <c r="AQ82" s="16">
        <f>-SUMPRODUCT(H82:H$134,$AC82:$AC$134)/$AC82</f>
        <v>0</v>
      </c>
      <c r="AS82" s="18">
        <f t="shared" si="50"/>
        <v>0</v>
      </c>
      <c r="AT82" s="18">
        <f t="shared" si="51"/>
        <v>0</v>
      </c>
      <c r="AU82" s="18">
        <f t="shared" si="52"/>
        <v>0</v>
      </c>
      <c r="AV82" s="18">
        <f t="shared" si="53"/>
        <v>0</v>
      </c>
      <c r="AW82" s="18">
        <f t="shared" si="54"/>
        <v>0</v>
      </c>
      <c r="AX82" s="18">
        <f t="shared" si="55"/>
        <v>0</v>
      </c>
      <c r="AY82" s="18">
        <f t="shared" si="56"/>
        <v>0</v>
      </c>
      <c r="AZ82" s="18">
        <f t="shared" si="57"/>
        <v>0</v>
      </c>
      <c r="BB82" s="18">
        <f t="shared" si="59"/>
        <v>0</v>
      </c>
      <c r="BC82" s="18">
        <f t="shared" si="59"/>
        <v>0</v>
      </c>
      <c r="BD82" s="18">
        <f t="shared" si="58"/>
        <v>1</v>
      </c>
    </row>
    <row r="83" spans="2:56" x14ac:dyDescent="0.3">
      <c r="B83" s="21">
        <f t="shared" si="69"/>
        <v>118</v>
      </c>
      <c r="D83" s="16">
        <f t="shared" si="40"/>
        <v>0</v>
      </c>
      <c r="E83" s="16"/>
      <c r="F83" s="16">
        <f t="shared" si="60"/>
        <v>0</v>
      </c>
      <c r="G83" s="16">
        <f t="shared" si="41"/>
        <v>0</v>
      </c>
      <c r="H83" s="16">
        <f t="shared" si="42"/>
        <v>0</v>
      </c>
      <c r="I83" s="16">
        <f t="shared" si="61"/>
        <v>0</v>
      </c>
      <c r="J83" s="16"/>
      <c r="K83" s="16">
        <f t="shared" si="43"/>
        <v>0</v>
      </c>
      <c r="L83" s="16">
        <f t="shared" si="44"/>
        <v>0</v>
      </c>
      <c r="N83" s="16">
        <f t="shared" si="62"/>
        <v>0</v>
      </c>
      <c r="P83" s="16">
        <f t="shared" si="63"/>
        <v>0</v>
      </c>
      <c r="Q83" s="16">
        <f t="shared" si="64"/>
        <v>0</v>
      </c>
      <c r="R83" s="16">
        <f t="shared" si="65"/>
        <v>0</v>
      </c>
      <c r="S83" s="16">
        <f t="shared" si="66"/>
        <v>0</v>
      </c>
      <c r="T83" s="16">
        <f t="shared" si="67"/>
        <v>0</v>
      </c>
      <c r="U83" s="16"/>
      <c r="V83" s="16">
        <f t="shared" si="45"/>
        <v>0</v>
      </c>
      <c r="W83" s="16">
        <f t="shared" si="70"/>
        <v>0</v>
      </c>
      <c r="X83" s="16">
        <f t="shared" si="70"/>
        <v>0</v>
      </c>
      <c r="Z83" s="16">
        <f t="shared" si="46"/>
        <v>0</v>
      </c>
      <c r="AA83" s="16">
        <f t="shared" si="47"/>
        <v>0</v>
      </c>
      <c r="AC83" s="17">
        <f t="shared" si="68"/>
        <v>3.6234949738448791E-2</v>
      </c>
      <c r="AE83" s="16">
        <f>SUMPRODUCT(Z83:Z$134,$AC83:$AC$134)/$AC83</f>
        <v>0</v>
      </c>
      <c r="AF83" s="16">
        <f t="shared" si="48"/>
        <v>0</v>
      </c>
      <c r="AG83" s="18">
        <f t="shared" si="49"/>
        <v>0</v>
      </c>
      <c r="AH83" s="18">
        <f t="shared" si="71"/>
        <v>1</v>
      </c>
      <c r="AJ83" s="16">
        <f>SUMPRODUCT(N83:N$134,$AC83:$AC$134)/$AC83</f>
        <v>0</v>
      </c>
      <c r="AK83" s="16">
        <f>SUMPRODUCT(P83:P$134,$AC83:$AC$134)/$AC83</f>
        <v>0</v>
      </c>
      <c r="AL83" s="16">
        <f>SUMPRODUCT(Q83:Q$134,$AC83:$AC$134)/$AC83</f>
        <v>0</v>
      </c>
      <c r="AM83" s="16">
        <f>SUMPRODUCT(R83:R$134,$AC83:$AC$134)/$AC83</f>
        <v>0</v>
      </c>
      <c r="AN83" s="16">
        <f>SUMPRODUCT(S83:S$134,$AC83:$AC$134)/$AC83</f>
        <v>0</v>
      </c>
      <c r="AO83" s="16">
        <f>SUMPRODUCT(T83:T$134,$AC83:$AC$134)/$AC83</f>
        <v>0</v>
      </c>
      <c r="AP83" s="16">
        <f>SUMPRODUCT(U83:U$134,$AC83:$AC$134)/$AC83</f>
        <v>0</v>
      </c>
      <c r="AQ83" s="16">
        <f>-SUMPRODUCT(H83:H$134,$AC83:$AC$134)/$AC83</f>
        <v>0</v>
      </c>
      <c r="AS83" s="18">
        <f t="shared" si="50"/>
        <v>0</v>
      </c>
      <c r="AT83" s="18">
        <f t="shared" si="51"/>
        <v>0</v>
      </c>
      <c r="AU83" s="18">
        <f t="shared" si="52"/>
        <v>0</v>
      </c>
      <c r="AV83" s="18">
        <f t="shared" si="53"/>
        <v>0</v>
      </c>
      <c r="AW83" s="18">
        <f t="shared" si="54"/>
        <v>0</v>
      </c>
      <c r="AX83" s="18">
        <f t="shared" si="55"/>
        <v>0</v>
      </c>
      <c r="AY83" s="18">
        <f t="shared" si="56"/>
        <v>0</v>
      </c>
      <c r="AZ83" s="18">
        <f t="shared" si="57"/>
        <v>0</v>
      </c>
      <c r="BB83" s="18">
        <f t="shared" si="59"/>
        <v>0</v>
      </c>
      <c r="BC83" s="18">
        <f t="shared" si="59"/>
        <v>0</v>
      </c>
      <c r="BD83" s="18">
        <f t="shared" si="58"/>
        <v>1</v>
      </c>
    </row>
    <row r="84" spans="2:56" x14ac:dyDescent="0.3">
      <c r="B84" s="21">
        <f t="shared" si="69"/>
        <v>119</v>
      </c>
      <c r="D84" s="16">
        <f t="shared" si="40"/>
        <v>0</v>
      </c>
      <c r="E84" s="16"/>
      <c r="F84" s="16">
        <f t="shared" si="60"/>
        <v>0</v>
      </c>
      <c r="G84" s="16">
        <f t="shared" si="41"/>
        <v>0</v>
      </c>
      <c r="H84" s="16">
        <f t="shared" si="42"/>
        <v>0</v>
      </c>
      <c r="I84" s="16">
        <f t="shared" si="61"/>
        <v>0</v>
      </c>
      <c r="J84" s="16"/>
      <c r="K84" s="16">
        <f t="shared" si="43"/>
        <v>0</v>
      </c>
      <c r="L84" s="16">
        <f t="shared" si="44"/>
        <v>0</v>
      </c>
      <c r="N84" s="16">
        <f t="shared" si="62"/>
        <v>0</v>
      </c>
      <c r="P84" s="16">
        <f t="shared" si="63"/>
        <v>0</v>
      </c>
      <c r="Q84" s="16">
        <f t="shared" si="64"/>
        <v>0</v>
      </c>
      <c r="R84" s="16">
        <f t="shared" si="65"/>
        <v>0</v>
      </c>
      <c r="S84" s="16">
        <f t="shared" si="66"/>
        <v>0</v>
      </c>
      <c r="T84" s="16">
        <f t="shared" si="67"/>
        <v>0</v>
      </c>
      <c r="U84" s="16"/>
      <c r="V84" s="16">
        <f t="shared" si="45"/>
        <v>0</v>
      </c>
      <c r="W84" s="16">
        <f t="shared" si="70"/>
        <v>0</v>
      </c>
      <c r="X84" s="16">
        <f t="shared" si="70"/>
        <v>0</v>
      </c>
      <c r="Z84" s="16">
        <f t="shared" si="46"/>
        <v>0</v>
      </c>
      <c r="AA84" s="16">
        <f t="shared" si="47"/>
        <v>0</v>
      </c>
      <c r="AC84" s="17">
        <f t="shared" si="68"/>
        <v>3.4509475941379798E-2</v>
      </c>
      <c r="AE84" s="16">
        <f>SUMPRODUCT(Z84:Z$134,$AC84:$AC$134)/$AC84</f>
        <v>0</v>
      </c>
      <c r="AF84" s="16">
        <f t="shared" si="48"/>
        <v>0</v>
      </c>
      <c r="AG84" s="18">
        <f t="shared" si="49"/>
        <v>0</v>
      </c>
      <c r="AH84" s="18">
        <f t="shared" si="71"/>
        <v>1</v>
      </c>
      <c r="AJ84" s="16">
        <f>SUMPRODUCT(N84:N$134,$AC84:$AC$134)/$AC84</f>
        <v>0</v>
      </c>
      <c r="AK84" s="16">
        <f>SUMPRODUCT(P84:P$134,$AC84:$AC$134)/$AC84</f>
        <v>0</v>
      </c>
      <c r="AL84" s="16">
        <f>SUMPRODUCT(Q84:Q$134,$AC84:$AC$134)/$AC84</f>
        <v>0</v>
      </c>
      <c r="AM84" s="16">
        <f>SUMPRODUCT(R84:R$134,$AC84:$AC$134)/$AC84</f>
        <v>0</v>
      </c>
      <c r="AN84" s="16">
        <f>SUMPRODUCT(S84:S$134,$AC84:$AC$134)/$AC84</f>
        <v>0</v>
      </c>
      <c r="AO84" s="16">
        <f>SUMPRODUCT(T84:T$134,$AC84:$AC$134)/$AC84</f>
        <v>0</v>
      </c>
      <c r="AP84" s="16">
        <f>SUMPRODUCT(U84:U$134,$AC84:$AC$134)/$AC84</f>
        <v>0</v>
      </c>
      <c r="AQ84" s="16">
        <f>-SUMPRODUCT(H84:H$134,$AC84:$AC$134)/$AC84</f>
        <v>0</v>
      </c>
      <c r="AS84" s="18">
        <f t="shared" si="50"/>
        <v>0</v>
      </c>
      <c r="AT84" s="18">
        <f t="shared" si="51"/>
        <v>0</v>
      </c>
      <c r="AU84" s="18">
        <f t="shared" si="52"/>
        <v>0</v>
      </c>
      <c r="AV84" s="18">
        <f t="shared" si="53"/>
        <v>0</v>
      </c>
      <c r="AW84" s="18">
        <f t="shared" si="54"/>
        <v>0</v>
      </c>
      <c r="AX84" s="18">
        <f t="shared" si="55"/>
        <v>0</v>
      </c>
      <c r="AY84" s="18">
        <f t="shared" si="56"/>
        <v>0</v>
      </c>
      <c r="AZ84" s="18">
        <f t="shared" si="57"/>
        <v>0</v>
      </c>
      <c r="BB84" s="18">
        <f t="shared" si="59"/>
        <v>0</v>
      </c>
      <c r="BC84" s="18">
        <f t="shared" si="59"/>
        <v>0</v>
      </c>
      <c r="BD84" s="18">
        <f t="shared" si="58"/>
        <v>1</v>
      </c>
    </row>
    <row r="85" spans="2:56" x14ac:dyDescent="0.3">
      <c r="B85" s="21">
        <f t="shared" si="69"/>
        <v>120</v>
      </c>
      <c r="D85" s="16">
        <f t="shared" si="40"/>
        <v>0</v>
      </c>
      <c r="E85" s="16"/>
      <c r="F85" s="16">
        <f t="shared" si="60"/>
        <v>0</v>
      </c>
      <c r="G85" s="16">
        <f t="shared" si="41"/>
        <v>0</v>
      </c>
      <c r="H85" s="16">
        <f t="shared" si="42"/>
        <v>0</v>
      </c>
      <c r="I85" s="16">
        <f t="shared" si="61"/>
        <v>0</v>
      </c>
      <c r="J85" s="16"/>
      <c r="K85" s="16">
        <f t="shared" si="43"/>
        <v>0</v>
      </c>
      <c r="L85" s="16">
        <f t="shared" si="44"/>
        <v>0</v>
      </c>
      <c r="N85" s="16">
        <f t="shared" si="62"/>
        <v>0</v>
      </c>
      <c r="P85" s="16">
        <f t="shared" si="63"/>
        <v>0</v>
      </c>
      <c r="Q85" s="16">
        <f t="shared" si="64"/>
        <v>0</v>
      </c>
      <c r="R85" s="16">
        <f t="shared" si="65"/>
        <v>0</v>
      </c>
      <c r="S85" s="16">
        <f t="shared" si="66"/>
        <v>0</v>
      </c>
      <c r="T85" s="16">
        <f t="shared" si="67"/>
        <v>0</v>
      </c>
      <c r="U85" s="16"/>
      <c r="V85" s="16">
        <f t="shared" si="45"/>
        <v>0</v>
      </c>
      <c r="W85" s="16">
        <f t="shared" si="70"/>
        <v>0</v>
      </c>
      <c r="X85" s="16">
        <f t="shared" si="70"/>
        <v>0</v>
      </c>
      <c r="Z85" s="16">
        <f t="shared" si="46"/>
        <v>0</v>
      </c>
      <c r="AA85" s="16">
        <f t="shared" si="47"/>
        <v>0</v>
      </c>
      <c r="AC85" s="17">
        <f t="shared" si="68"/>
        <v>3.2866167563218862E-2</v>
      </c>
      <c r="AE85" s="16">
        <f>SUMPRODUCT(Z85:Z$134,$AC85:$AC$134)/$AC85</f>
        <v>0</v>
      </c>
      <c r="AF85" s="16">
        <f t="shared" si="48"/>
        <v>0</v>
      </c>
      <c r="AG85" s="18">
        <f t="shared" si="49"/>
        <v>0</v>
      </c>
      <c r="AH85" s="18">
        <f t="shared" si="71"/>
        <v>1</v>
      </c>
      <c r="AJ85" s="16">
        <f>SUMPRODUCT(N85:N$134,$AC85:$AC$134)/$AC85</f>
        <v>0</v>
      </c>
      <c r="AK85" s="16">
        <f>SUMPRODUCT(P85:P$134,$AC85:$AC$134)/$AC85</f>
        <v>0</v>
      </c>
      <c r="AL85" s="16">
        <f>SUMPRODUCT(Q85:Q$134,$AC85:$AC$134)/$AC85</f>
        <v>0</v>
      </c>
      <c r="AM85" s="16">
        <f>SUMPRODUCT(R85:R$134,$AC85:$AC$134)/$AC85</f>
        <v>0</v>
      </c>
      <c r="AN85" s="16">
        <f>SUMPRODUCT(S85:S$134,$AC85:$AC$134)/$AC85</f>
        <v>0</v>
      </c>
      <c r="AO85" s="16">
        <f>SUMPRODUCT(T85:T$134,$AC85:$AC$134)/$AC85</f>
        <v>0</v>
      </c>
      <c r="AP85" s="16">
        <f>SUMPRODUCT(U85:U$134,$AC85:$AC$134)/$AC85</f>
        <v>0</v>
      </c>
      <c r="AQ85" s="16">
        <f>-SUMPRODUCT(H85:H$134,$AC85:$AC$134)/$AC85</f>
        <v>0</v>
      </c>
      <c r="AS85" s="18">
        <f t="shared" si="50"/>
        <v>0</v>
      </c>
      <c r="AT85" s="18">
        <f t="shared" si="51"/>
        <v>0</v>
      </c>
      <c r="AU85" s="18">
        <f t="shared" si="52"/>
        <v>0</v>
      </c>
      <c r="AV85" s="18">
        <f t="shared" si="53"/>
        <v>0</v>
      </c>
      <c r="AW85" s="18">
        <f t="shared" si="54"/>
        <v>0</v>
      </c>
      <c r="AX85" s="18">
        <f t="shared" si="55"/>
        <v>0</v>
      </c>
      <c r="AY85" s="18">
        <f t="shared" si="56"/>
        <v>0</v>
      </c>
      <c r="AZ85" s="18">
        <f t="shared" si="57"/>
        <v>0</v>
      </c>
      <c r="BB85" s="18">
        <f t="shared" si="59"/>
        <v>0</v>
      </c>
      <c r="BC85" s="18">
        <f t="shared" si="59"/>
        <v>0</v>
      </c>
      <c r="BD85" s="18">
        <f t="shared" si="58"/>
        <v>1</v>
      </c>
    </row>
    <row r="86" spans="2:56" x14ac:dyDescent="0.3">
      <c r="B86" s="21">
        <f t="shared" si="69"/>
        <v>121</v>
      </c>
      <c r="D86" s="16">
        <f t="shared" si="40"/>
        <v>0</v>
      </c>
      <c r="E86" s="16"/>
      <c r="F86" s="16">
        <f t="shared" si="60"/>
        <v>0</v>
      </c>
      <c r="G86" s="16">
        <f t="shared" si="41"/>
        <v>0</v>
      </c>
      <c r="H86" s="16">
        <f t="shared" si="42"/>
        <v>0</v>
      </c>
      <c r="I86" s="16">
        <f t="shared" si="61"/>
        <v>0</v>
      </c>
      <c r="J86" s="16"/>
      <c r="K86" s="16">
        <f t="shared" si="43"/>
        <v>0</v>
      </c>
      <c r="L86" s="16">
        <f t="shared" si="44"/>
        <v>0</v>
      </c>
      <c r="N86" s="16">
        <f t="shared" si="62"/>
        <v>0</v>
      </c>
      <c r="P86" s="16">
        <f t="shared" si="63"/>
        <v>0</v>
      </c>
      <c r="Q86" s="16">
        <f t="shared" si="64"/>
        <v>0</v>
      </c>
      <c r="R86" s="16">
        <f t="shared" si="65"/>
        <v>0</v>
      </c>
      <c r="S86" s="16">
        <f t="shared" si="66"/>
        <v>0</v>
      </c>
      <c r="T86" s="16">
        <f t="shared" si="67"/>
        <v>0</v>
      </c>
      <c r="U86" s="16"/>
      <c r="V86" s="16">
        <f t="shared" si="45"/>
        <v>0</v>
      </c>
      <c r="W86" s="16">
        <f t="shared" si="70"/>
        <v>0</v>
      </c>
      <c r="X86" s="16">
        <f t="shared" si="70"/>
        <v>0</v>
      </c>
      <c r="Z86" s="16">
        <f t="shared" si="46"/>
        <v>0</v>
      </c>
      <c r="AA86" s="16">
        <f t="shared" si="47"/>
        <v>0</v>
      </c>
      <c r="AC86" s="17">
        <f t="shared" si="68"/>
        <v>3.1301111964970339E-2</v>
      </c>
      <c r="AE86" s="16">
        <f>SUMPRODUCT(Z86:Z$134,$AC86:$AC$134)/$AC86</f>
        <v>0</v>
      </c>
      <c r="AF86" s="16">
        <f t="shared" si="48"/>
        <v>0</v>
      </c>
      <c r="AG86" s="18">
        <f t="shared" si="49"/>
        <v>0</v>
      </c>
      <c r="AH86" s="18">
        <f t="shared" si="71"/>
        <v>1</v>
      </c>
      <c r="AJ86" s="16">
        <f>SUMPRODUCT(N86:N$134,$AC86:$AC$134)/$AC86</f>
        <v>0</v>
      </c>
      <c r="AK86" s="16">
        <f>SUMPRODUCT(P86:P$134,$AC86:$AC$134)/$AC86</f>
        <v>0</v>
      </c>
      <c r="AL86" s="16">
        <f>SUMPRODUCT(Q86:Q$134,$AC86:$AC$134)/$AC86</f>
        <v>0</v>
      </c>
      <c r="AM86" s="16">
        <f>SUMPRODUCT(R86:R$134,$AC86:$AC$134)/$AC86</f>
        <v>0</v>
      </c>
      <c r="AN86" s="16">
        <f>SUMPRODUCT(S86:S$134,$AC86:$AC$134)/$AC86</f>
        <v>0</v>
      </c>
      <c r="AO86" s="16">
        <f>SUMPRODUCT(T86:T$134,$AC86:$AC$134)/$AC86</f>
        <v>0</v>
      </c>
      <c r="AP86" s="16">
        <f>SUMPRODUCT(U86:U$134,$AC86:$AC$134)/$AC86</f>
        <v>0</v>
      </c>
      <c r="AQ86" s="16">
        <f>-SUMPRODUCT(H86:H$134,$AC86:$AC$134)/$AC86</f>
        <v>0</v>
      </c>
      <c r="AS86" s="18">
        <f t="shared" si="50"/>
        <v>0</v>
      </c>
      <c r="AT86" s="18">
        <f t="shared" si="51"/>
        <v>0</v>
      </c>
      <c r="AU86" s="18">
        <f t="shared" si="52"/>
        <v>0</v>
      </c>
      <c r="AV86" s="18">
        <f t="shared" si="53"/>
        <v>0</v>
      </c>
      <c r="AW86" s="18">
        <f t="shared" si="54"/>
        <v>0</v>
      </c>
      <c r="AX86" s="18">
        <f t="shared" si="55"/>
        <v>0</v>
      </c>
      <c r="AY86" s="18">
        <f t="shared" si="56"/>
        <v>0</v>
      </c>
      <c r="AZ86" s="18">
        <f t="shared" si="57"/>
        <v>0</v>
      </c>
      <c r="BB86" s="18">
        <f t="shared" si="59"/>
        <v>0</v>
      </c>
      <c r="BC86" s="18">
        <f t="shared" si="59"/>
        <v>0</v>
      </c>
      <c r="BD86" s="18">
        <f t="shared" si="58"/>
        <v>1</v>
      </c>
    </row>
    <row r="87" spans="2:56" x14ac:dyDescent="0.3">
      <c r="B87" s="21">
        <f t="shared" si="69"/>
        <v>122</v>
      </c>
      <c r="D87" s="16">
        <f t="shared" si="40"/>
        <v>0</v>
      </c>
      <c r="E87" s="16"/>
      <c r="F87" s="16">
        <f t="shared" si="60"/>
        <v>0</v>
      </c>
      <c r="G87" s="16">
        <f t="shared" si="41"/>
        <v>0</v>
      </c>
      <c r="H87" s="16">
        <f t="shared" si="42"/>
        <v>0</v>
      </c>
      <c r="I87" s="16">
        <f t="shared" si="61"/>
        <v>0</v>
      </c>
      <c r="J87" s="16"/>
      <c r="K87" s="16">
        <f t="shared" si="43"/>
        <v>0</v>
      </c>
      <c r="L87" s="16">
        <f t="shared" si="44"/>
        <v>0</v>
      </c>
      <c r="N87" s="16">
        <f t="shared" si="62"/>
        <v>0</v>
      </c>
      <c r="P87" s="16">
        <f t="shared" si="63"/>
        <v>0</v>
      </c>
      <c r="Q87" s="16">
        <f t="shared" si="64"/>
        <v>0</v>
      </c>
      <c r="R87" s="16">
        <f t="shared" si="65"/>
        <v>0</v>
      </c>
      <c r="S87" s="16">
        <f t="shared" si="66"/>
        <v>0</v>
      </c>
      <c r="T87" s="16">
        <f t="shared" si="67"/>
        <v>0</v>
      </c>
      <c r="U87" s="16"/>
      <c r="V87" s="16">
        <f t="shared" si="45"/>
        <v>0</v>
      </c>
      <c r="W87" s="16">
        <f t="shared" si="70"/>
        <v>0</v>
      </c>
      <c r="X87" s="16">
        <f t="shared" si="70"/>
        <v>0</v>
      </c>
      <c r="Z87" s="16">
        <f t="shared" si="46"/>
        <v>0</v>
      </c>
      <c r="AA87" s="16">
        <f t="shared" si="47"/>
        <v>0</v>
      </c>
      <c r="AC87" s="17">
        <f t="shared" si="68"/>
        <v>2.9810582823781274E-2</v>
      </c>
      <c r="AE87" s="16">
        <f>SUMPRODUCT(Z87:Z$134,$AC87:$AC$134)/$AC87</f>
        <v>0</v>
      </c>
      <c r="AF87" s="16">
        <f t="shared" si="48"/>
        <v>0</v>
      </c>
      <c r="AG87" s="18">
        <f t="shared" si="49"/>
        <v>0</v>
      </c>
      <c r="AH87" s="18">
        <f t="shared" si="71"/>
        <v>1</v>
      </c>
      <c r="AJ87" s="16">
        <f>SUMPRODUCT(N87:N$134,$AC87:$AC$134)/$AC87</f>
        <v>0</v>
      </c>
      <c r="AK87" s="16">
        <f>SUMPRODUCT(P87:P$134,$AC87:$AC$134)/$AC87</f>
        <v>0</v>
      </c>
      <c r="AL87" s="16">
        <f>SUMPRODUCT(Q87:Q$134,$AC87:$AC$134)/$AC87</f>
        <v>0</v>
      </c>
      <c r="AM87" s="16">
        <f>SUMPRODUCT(R87:R$134,$AC87:$AC$134)/$AC87</f>
        <v>0</v>
      </c>
      <c r="AN87" s="16">
        <f>SUMPRODUCT(S87:S$134,$AC87:$AC$134)/$AC87</f>
        <v>0</v>
      </c>
      <c r="AO87" s="16">
        <f>SUMPRODUCT(T87:T$134,$AC87:$AC$134)/$AC87</f>
        <v>0</v>
      </c>
      <c r="AP87" s="16">
        <f>SUMPRODUCT(U87:U$134,$AC87:$AC$134)/$AC87</f>
        <v>0</v>
      </c>
      <c r="AQ87" s="16">
        <f>-SUMPRODUCT(H87:H$134,$AC87:$AC$134)/$AC87</f>
        <v>0</v>
      </c>
      <c r="AS87" s="18">
        <f t="shared" si="50"/>
        <v>0</v>
      </c>
      <c r="AT87" s="18">
        <f t="shared" si="51"/>
        <v>0</v>
      </c>
      <c r="AU87" s="18">
        <f t="shared" si="52"/>
        <v>0</v>
      </c>
      <c r="AV87" s="18">
        <f t="shared" si="53"/>
        <v>0</v>
      </c>
      <c r="AW87" s="18">
        <f t="shared" si="54"/>
        <v>0</v>
      </c>
      <c r="AX87" s="18">
        <f t="shared" si="55"/>
        <v>0</v>
      </c>
      <c r="AY87" s="18">
        <f t="shared" si="56"/>
        <v>0</v>
      </c>
      <c r="AZ87" s="18">
        <f t="shared" si="57"/>
        <v>0</v>
      </c>
      <c r="BB87" s="18">
        <f t="shared" si="59"/>
        <v>0</v>
      </c>
      <c r="BC87" s="18">
        <f t="shared" si="59"/>
        <v>0</v>
      </c>
      <c r="BD87" s="18">
        <f t="shared" si="58"/>
        <v>1</v>
      </c>
    </row>
    <row r="88" spans="2:56" x14ac:dyDescent="0.3">
      <c r="B88" s="21">
        <f t="shared" si="69"/>
        <v>123</v>
      </c>
      <c r="D88" s="16">
        <f t="shared" si="40"/>
        <v>0</v>
      </c>
      <c r="E88" s="16"/>
      <c r="F88" s="16">
        <f t="shared" si="60"/>
        <v>0</v>
      </c>
      <c r="G88" s="16">
        <f t="shared" si="41"/>
        <v>0</v>
      </c>
      <c r="H88" s="16">
        <f t="shared" si="42"/>
        <v>0</v>
      </c>
      <c r="I88" s="16">
        <f t="shared" si="61"/>
        <v>0</v>
      </c>
      <c r="J88" s="16"/>
      <c r="K88" s="16">
        <f t="shared" si="43"/>
        <v>0</v>
      </c>
      <c r="L88" s="16">
        <f t="shared" si="44"/>
        <v>0</v>
      </c>
      <c r="N88" s="16">
        <f t="shared" si="62"/>
        <v>0</v>
      </c>
      <c r="P88" s="16">
        <f t="shared" si="63"/>
        <v>0</v>
      </c>
      <c r="Q88" s="16">
        <f t="shared" si="64"/>
        <v>0</v>
      </c>
      <c r="R88" s="16">
        <f t="shared" si="65"/>
        <v>0</v>
      </c>
      <c r="S88" s="16">
        <f t="shared" si="66"/>
        <v>0</v>
      </c>
      <c r="T88" s="16">
        <f t="shared" si="67"/>
        <v>0</v>
      </c>
      <c r="U88" s="16"/>
      <c r="V88" s="16">
        <f t="shared" si="45"/>
        <v>0</v>
      </c>
      <c r="W88" s="16">
        <f t="shared" si="70"/>
        <v>0</v>
      </c>
      <c r="X88" s="16">
        <f t="shared" si="70"/>
        <v>0</v>
      </c>
      <c r="Z88" s="16">
        <f t="shared" si="46"/>
        <v>0</v>
      </c>
      <c r="AA88" s="16">
        <f t="shared" si="47"/>
        <v>0</v>
      </c>
      <c r="AC88" s="17">
        <f t="shared" si="68"/>
        <v>2.8391031260744073E-2</v>
      </c>
      <c r="AE88" s="16">
        <f>SUMPRODUCT(Z88:Z$134,$AC88:$AC$134)/$AC88</f>
        <v>0</v>
      </c>
      <c r="AF88" s="16">
        <f t="shared" si="48"/>
        <v>0</v>
      </c>
      <c r="AG88" s="18">
        <f t="shared" si="49"/>
        <v>0</v>
      </c>
      <c r="AH88" s="18">
        <f t="shared" si="71"/>
        <v>1</v>
      </c>
      <c r="AJ88" s="16">
        <f>SUMPRODUCT(N88:N$134,$AC88:$AC$134)/$AC88</f>
        <v>0</v>
      </c>
      <c r="AK88" s="16">
        <f>SUMPRODUCT(P88:P$134,$AC88:$AC$134)/$AC88</f>
        <v>0</v>
      </c>
      <c r="AL88" s="16">
        <f>SUMPRODUCT(Q88:Q$134,$AC88:$AC$134)/$AC88</f>
        <v>0</v>
      </c>
      <c r="AM88" s="16">
        <f>SUMPRODUCT(R88:R$134,$AC88:$AC$134)/$AC88</f>
        <v>0</v>
      </c>
      <c r="AN88" s="16">
        <f>SUMPRODUCT(S88:S$134,$AC88:$AC$134)/$AC88</f>
        <v>0</v>
      </c>
      <c r="AO88" s="16">
        <f>SUMPRODUCT(T88:T$134,$AC88:$AC$134)/$AC88</f>
        <v>0</v>
      </c>
      <c r="AP88" s="16">
        <f>SUMPRODUCT(U88:U$134,$AC88:$AC$134)/$AC88</f>
        <v>0</v>
      </c>
      <c r="AQ88" s="16">
        <f>-SUMPRODUCT(H88:H$134,$AC88:$AC$134)/$AC88</f>
        <v>0</v>
      </c>
      <c r="AS88" s="18">
        <f t="shared" si="50"/>
        <v>0</v>
      </c>
      <c r="AT88" s="18">
        <f t="shared" si="51"/>
        <v>0</v>
      </c>
      <c r="AU88" s="18">
        <f t="shared" si="52"/>
        <v>0</v>
      </c>
      <c r="AV88" s="18">
        <f t="shared" si="53"/>
        <v>0</v>
      </c>
      <c r="AW88" s="18">
        <f t="shared" si="54"/>
        <v>0</v>
      </c>
      <c r="AX88" s="18">
        <f t="shared" si="55"/>
        <v>0</v>
      </c>
      <c r="AY88" s="18">
        <f t="shared" si="56"/>
        <v>0</v>
      </c>
      <c r="AZ88" s="18">
        <f t="shared" si="57"/>
        <v>0</v>
      </c>
      <c r="BB88" s="18">
        <f t="shared" si="59"/>
        <v>0</v>
      </c>
      <c r="BC88" s="18">
        <f t="shared" si="59"/>
        <v>0</v>
      </c>
      <c r="BD88" s="18">
        <f t="shared" si="58"/>
        <v>1</v>
      </c>
    </row>
    <row r="89" spans="2:56" x14ac:dyDescent="0.3">
      <c r="B89" s="21">
        <f t="shared" si="69"/>
        <v>124</v>
      </c>
      <c r="D89" s="16">
        <f t="shared" ref="D89:D107" si="72">K88</f>
        <v>0</v>
      </c>
      <c r="E89" s="16"/>
      <c r="F89" s="16">
        <f t="shared" si="60"/>
        <v>0</v>
      </c>
      <c r="G89" s="16">
        <f t="shared" ref="G89:G107" si="73">-AA89</f>
        <v>0</v>
      </c>
      <c r="H89" s="16">
        <f t="shared" ref="H89:H107" si="74">-MIN(SUM(D89:G89),Z89-Z89*AH89)</f>
        <v>0</v>
      </c>
      <c r="I89" s="16">
        <f t="shared" si="61"/>
        <v>0</v>
      </c>
      <c r="J89" s="16"/>
      <c r="K89" s="16">
        <f t="shared" ref="K89:K107" si="75">SUM(D89:J89)</f>
        <v>0</v>
      </c>
      <c r="L89" s="16">
        <f t="shared" ref="L89:L107" si="76">IF(K89&gt;0,1,0)</f>
        <v>0</v>
      </c>
      <c r="N89" s="16">
        <f t="shared" si="62"/>
        <v>0</v>
      </c>
      <c r="P89" s="16">
        <f t="shared" si="63"/>
        <v>0</v>
      </c>
      <c r="Q89" s="16">
        <f t="shared" si="64"/>
        <v>0</v>
      </c>
      <c r="R89" s="16">
        <f t="shared" si="65"/>
        <v>0</v>
      </c>
      <c r="S89" s="16">
        <f t="shared" si="66"/>
        <v>0</v>
      </c>
      <c r="T89" s="16">
        <f t="shared" si="67"/>
        <v>0</v>
      </c>
      <c r="U89" s="16"/>
      <c r="V89" s="16">
        <f t="shared" ref="V89:V107" si="77">SUM(P89:U89)</f>
        <v>0</v>
      </c>
      <c r="W89" s="16">
        <f t="shared" si="70"/>
        <v>0</v>
      </c>
      <c r="X89" s="16">
        <f t="shared" si="70"/>
        <v>0</v>
      </c>
      <c r="Z89" s="16">
        <f t="shared" ref="Z89:Z107" si="78">MAX(N89-V89,0)</f>
        <v>0</v>
      </c>
      <c r="AA89" s="16">
        <f t="shared" ref="AA89:AA107" si="79">MIN(N89-V89,0)</f>
        <v>0</v>
      </c>
      <c r="AC89" s="17">
        <f t="shared" si="68"/>
        <v>2.7039077391184833E-2</v>
      </c>
      <c r="AE89" s="16">
        <f>SUMPRODUCT(Z89:Z$134,$AC89:$AC$134)/$AC89</f>
        <v>0</v>
      </c>
      <c r="AF89" s="16">
        <f t="shared" ref="AF89:AF107" si="80">SUM(D89:E89)</f>
        <v>0</v>
      </c>
      <c r="AG89" s="18">
        <f t="shared" ref="AG89:AG107" si="81">IFERROR(MIN(AF89/AE89,1),0)</f>
        <v>0</v>
      </c>
      <c r="AH89" s="18">
        <f t="shared" si="71"/>
        <v>1</v>
      </c>
      <c r="AJ89" s="16">
        <f>SUMPRODUCT(N89:N$134,$AC89:$AC$134)/$AC89</f>
        <v>0</v>
      </c>
      <c r="AK89" s="16">
        <f>SUMPRODUCT(P89:P$134,$AC89:$AC$134)/$AC89</f>
        <v>0</v>
      </c>
      <c r="AL89" s="16">
        <f>SUMPRODUCT(Q89:Q$134,$AC89:$AC$134)/$AC89</f>
        <v>0</v>
      </c>
      <c r="AM89" s="16">
        <f>SUMPRODUCT(R89:R$134,$AC89:$AC$134)/$AC89</f>
        <v>0</v>
      </c>
      <c r="AN89" s="16">
        <f>SUMPRODUCT(S89:S$134,$AC89:$AC$134)/$AC89</f>
        <v>0</v>
      </c>
      <c r="AO89" s="16">
        <f>SUMPRODUCT(T89:T$134,$AC89:$AC$134)/$AC89</f>
        <v>0</v>
      </c>
      <c r="AP89" s="16">
        <f>SUMPRODUCT(U89:U$134,$AC89:$AC$134)/$AC89</f>
        <v>0</v>
      </c>
      <c r="AQ89" s="16">
        <f>-SUMPRODUCT(H89:H$134,$AC89:$AC$134)/$AC89</f>
        <v>0</v>
      </c>
      <c r="AS89" s="18">
        <f t="shared" ref="AS89:AS107" si="82">IFERROR(AK89/$AJ89,0)</f>
        <v>0</v>
      </c>
      <c r="AT89" s="18">
        <f t="shared" ref="AT89:AT107" si="83">IFERROR(AL89/$AJ89,0)</f>
        <v>0</v>
      </c>
      <c r="AU89" s="18">
        <f t="shared" ref="AU89:AU107" si="84">IFERROR(AM89/$AJ89,0)</f>
        <v>0</v>
      </c>
      <c r="AV89" s="18">
        <f t="shared" ref="AV89:AV107" si="85">IFERROR(AN89/$AJ89,0)</f>
        <v>0</v>
      </c>
      <c r="AW89" s="18">
        <f t="shared" ref="AW89:AW107" si="86">IFERROR(AO89/$AJ89,0)</f>
        <v>0</v>
      </c>
      <c r="AX89" s="18">
        <f t="shared" ref="AX89:AX107" si="87">IFERROR(AP89/$AJ89,0)</f>
        <v>0</v>
      </c>
      <c r="AY89" s="18">
        <f t="shared" ref="AY89:AY107" si="88">IFERROR(AQ89/$AJ89,0)</f>
        <v>0</v>
      </c>
      <c r="AZ89" s="18">
        <f t="shared" ref="AZ89:AZ107" si="89">SUM(AS89:AY89)</f>
        <v>0</v>
      </c>
      <c r="BB89" s="18">
        <f t="shared" si="59"/>
        <v>0</v>
      </c>
      <c r="BC89" s="18">
        <f t="shared" si="59"/>
        <v>0</v>
      </c>
      <c r="BD89" s="18">
        <f t="shared" ref="BD89:BD107" si="90">MIN(1,1-AZ89)</f>
        <v>1</v>
      </c>
    </row>
    <row r="90" spans="2:56" x14ac:dyDescent="0.3">
      <c r="B90" s="21">
        <f t="shared" si="69"/>
        <v>125</v>
      </c>
      <c r="D90" s="16">
        <f t="shared" si="72"/>
        <v>0</v>
      </c>
      <c r="E90" s="16"/>
      <c r="F90" s="16">
        <f t="shared" si="60"/>
        <v>0</v>
      </c>
      <c r="G90" s="16">
        <f t="shared" si="73"/>
        <v>0</v>
      </c>
      <c r="H90" s="16">
        <f t="shared" si="74"/>
        <v>0</v>
      </c>
      <c r="I90" s="16">
        <f t="shared" si="61"/>
        <v>0</v>
      </c>
      <c r="J90" s="16"/>
      <c r="K90" s="16">
        <f t="shared" si="75"/>
        <v>0</v>
      </c>
      <c r="L90" s="16">
        <f t="shared" si="76"/>
        <v>0</v>
      </c>
      <c r="N90" s="16">
        <f t="shared" si="62"/>
        <v>0</v>
      </c>
      <c r="P90" s="16">
        <f t="shared" si="63"/>
        <v>0</v>
      </c>
      <c r="Q90" s="16">
        <f t="shared" si="64"/>
        <v>0</v>
      </c>
      <c r="R90" s="16">
        <f t="shared" si="65"/>
        <v>0</v>
      </c>
      <c r="S90" s="16">
        <f t="shared" si="66"/>
        <v>0</v>
      </c>
      <c r="T90" s="16">
        <f t="shared" si="67"/>
        <v>0</v>
      </c>
      <c r="U90" s="16"/>
      <c r="V90" s="16">
        <f t="shared" si="77"/>
        <v>0</v>
      </c>
      <c r="W90" s="16">
        <f t="shared" si="70"/>
        <v>0</v>
      </c>
      <c r="X90" s="16">
        <f t="shared" si="70"/>
        <v>0</v>
      </c>
      <c r="Z90" s="16">
        <f t="shared" si="78"/>
        <v>0</v>
      </c>
      <c r="AA90" s="16">
        <f t="shared" si="79"/>
        <v>0</v>
      </c>
      <c r="AC90" s="17">
        <f t="shared" si="68"/>
        <v>2.5751502277318886E-2</v>
      </c>
      <c r="AE90" s="16">
        <f>SUMPRODUCT(Z90:Z$134,$AC90:$AC$134)/$AC90</f>
        <v>0</v>
      </c>
      <c r="AF90" s="16">
        <f t="shared" si="80"/>
        <v>0</v>
      </c>
      <c r="AG90" s="18">
        <f t="shared" si="81"/>
        <v>0</v>
      </c>
      <c r="AH90" s="18">
        <f t="shared" si="71"/>
        <v>1</v>
      </c>
      <c r="AJ90" s="16">
        <f>SUMPRODUCT(N90:N$134,$AC90:$AC$134)/$AC90</f>
        <v>0</v>
      </c>
      <c r="AK90" s="16">
        <f>SUMPRODUCT(P90:P$134,$AC90:$AC$134)/$AC90</f>
        <v>0</v>
      </c>
      <c r="AL90" s="16">
        <f>SUMPRODUCT(Q90:Q$134,$AC90:$AC$134)/$AC90</f>
        <v>0</v>
      </c>
      <c r="AM90" s="16">
        <f>SUMPRODUCT(R90:R$134,$AC90:$AC$134)/$AC90</f>
        <v>0</v>
      </c>
      <c r="AN90" s="16">
        <f>SUMPRODUCT(S90:S$134,$AC90:$AC$134)/$AC90</f>
        <v>0</v>
      </c>
      <c r="AO90" s="16">
        <f>SUMPRODUCT(T90:T$134,$AC90:$AC$134)/$AC90</f>
        <v>0</v>
      </c>
      <c r="AP90" s="16">
        <f>SUMPRODUCT(U90:U$134,$AC90:$AC$134)/$AC90</f>
        <v>0</v>
      </c>
      <c r="AQ90" s="16">
        <f>-SUMPRODUCT(H90:H$134,$AC90:$AC$134)/$AC90</f>
        <v>0</v>
      </c>
      <c r="AS90" s="18">
        <f t="shared" si="82"/>
        <v>0</v>
      </c>
      <c r="AT90" s="18">
        <f t="shared" si="83"/>
        <v>0</v>
      </c>
      <c r="AU90" s="18">
        <f t="shared" si="84"/>
        <v>0</v>
      </c>
      <c r="AV90" s="18">
        <f t="shared" si="85"/>
        <v>0</v>
      </c>
      <c r="AW90" s="18">
        <f t="shared" si="86"/>
        <v>0</v>
      </c>
      <c r="AX90" s="18">
        <f t="shared" si="87"/>
        <v>0</v>
      </c>
      <c r="AY90" s="18">
        <f t="shared" si="88"/>
        <v>0</v>
      </c>
      <c r="AZ90" s="18">
        <f t="shared" si="89"/>
        <v>0</v>
      </c>
      <c r="BB90" s="18">
        <f t="shared" ref="BB90:BC108" si="91">SUMIF($AS$5:$AY$5,BB$5,$AS90:$AY90)</f>
        <v>0</v>
      </c>
      <c r="BC90" s="18">
        <f t="shared" si="91"/>
        <v>0</v>
      </c>
      <c r="BD90" s="18">
        <f t="shared" si="90"/>
        <v>1</v>
      </c>
    </row>
    <row r="91" spans="2:56" x14ac:dyDescent="0.3">
      <c r="B91" s="21">
        <f t="shared" si="69"/>
        <v>126</v>
      </c>
      <c r="D91" s="16">
        <f t="shared" si="72"/>
        <v>0</v>
      </c>
      <c r="E91" s="16"/>
      <c r="F91" s="16">
        <f t="shared" si="60"/>
        <v>0</v>
      </c>
      <c r="G91" s="16">
        <f t="shared" si="73"/>
        <v>0</v>
      </c>
      <c r="H91" s="16">
        <f t="shared" si="74"/>
        <v>0</v>
      </c>
      <c r="I91" s="16">
        <f t="shared" si="61"/>
        <v>0</v>
      </c>
      <c r="J91" s="16"/>
      <c r="K91" s="16">
        <f t="shared" si="75"/>
        <v>0</v>
      </c>
      <c r="L91" s="16">
        <f t="shared" si="76"/>
        <v>0</v>
      </c>
      <c r="N91" s="16">
        <f t="shared" si="62"/>
        <v>0</v>
      </c>
      <c r="P91" s="16">
        <f t="shared" si="63"/>
        <v>0</v>
      </c>
      <c r="Q91" s="16">
        <f t="shared" si="64"/>
        <v>0</v>
      </c>
      <c r="R91" s="16">
        <f t="shared" si="65"/>
        <v>0</v>
      </c>
      <c r="S91" s="16">
        <f t="shared" si="66"/>
        <v>0</v>
      </c>
      <c r="T91" s="16">
        <f t="shared" si="67"/>
        <v>0</v>
      </c>
      <c r="U91" s="16"/>
      <c r="V91" s="16">
        <f t="shared" si="77"/>
        <v>0</v>
      </c>
      <c r="W91" s="16">
        <f t="shared" si="70"/>
        <v>0</v>
      </c>
      <c r="X91" s="16">
        <f t="shared" si="70"/>
        <v>0</v>
      </c>
      <c r="Z91" s="16">
        <f t="shared" si="78"/>
        <v>0</v>
      </c>
      <c r="AA91" s="16">
        <f t="shared" si="79"/>
        <v>0</v>
      </c>
      <c r="AC91" s="17">
        <f t="shared" si="68"/>
        <v>2.4525240264113228E-2</v>
      </c>
      <c r="AE91" s="16">
        <f>SUMPRODUCT(Z91:Z$134,$AC91:$AC$134)/$AC91</f>
        <v>0</v>
      </c>
      <c r="AF91" s="16">
        <f t="shared" si="80"/>
        <v>0</v>
      </c>
      <c r="AG91" s="18">
        <f t="shared" si="81"/>
        <v>0</v>
      </c>
      <c r="AH91" s="18">
        <f t="shared" si="71"/>
        <v>1</v>
      </c>
      <c r="AJ91" s="16">
        <f>SUMPRODUCT(N91:N$134,$AC91:$AC$134)/$AC91</f>
        <v>0</v>
      </c>
      <c r="AK91" s="16">
        <f>SUMPRODUCT(P91:P$134,$AC91:$AC$134)/$AC91</f>
        <v>0</v>
      </c>
      <c r="AL91" s="16">
        <f>SUMPRODUCT(Q91:Q$134,$AC91:$AC$134)/$AC91</f>
        <v>0</v>
      </c>
      <c r="AM91" s="16">
        <f>SUMPRODUCT(R91:R$134,$AC91:$AC$134)/$AC91</f>
        <v>0</v>
      </c>
      <c r="AN91" s="16">
        <f>SUMPRODUCT(S91:S$134,$AC91:$AC$134)/$AC91</f>
        <v>0</v>
      </c>
      <c r="AO91" s="16">
        <f>SUMPRODUCT(T91:T$134,$AC91:$AC$134)/$AC91</f>
        <v>0</v>
      </c>
      <c r="AP91" s="16">
        <f>SUMPRODUCT(U91:U$134,$AC91:$AC$134)/$AC91</f>
        <v>0</v>
      </c>
      <c r="AQ91" s="16">
        <f>-SUMPRODUCT(H91:H$134,$AC91:$AC$134)/$AC91</f>
        <v>0</v>
      </c>
      <c r="AS91" s="18">
        <f t="shared" si="82"/>
        <v>0</v>
      </c>
      <c r="AT91" s="18">
        <f t="shared" si="83"/>
        <v>0</v>
      </c>
      <c r="AU91" s="18">
        <f t="shared" si="84"/>
        <v>0</v>
      </c>
      <c r="AV91" s="18">
        <f t="shared" si="85"/>
        <v>0</v>
      </c>
      <c r="AW91" s="18">
        <f t="shared" si="86"/>
        <v>0</v>
      </c>
      <c r="AX91" s="18">
        <f t="shared" si="87"/>
        <v>0</v>
      </c>
      <c r="AY91" s="18">
        <f t="shared" si="88"/>
        <v>0</v>
      </c>
      <c r="AZ91" s="18">
        <f t="shared" si="89"/>
        <v>0</v>
      </c>
      <c r="BB91" s="18">
        <f t="shared" si="91"/>
        <v>0</v>
      </c>
      <c r="BC91" s="18">
        <f t="shared" si="91"/>
        <v>0</v>
      </c>
      <c r="BD91" s="18">
        <f t="shared" si="90"/>
        <v>1</v>
      </c>
    </row>
    <row r="92" spans="2:56" x14ac:dyDescent="0.3">
      <c r="B92" s="21">
        <f t="shared" si="69"/>
        <v>127</v>
      </c>
      <c r="D92" s="16">
        <f t="shared" si="72"/>
        <v>0</v>
      </c>
      <c r="E92" s="16"/>
      <c r="F92" s="16">
        <f t="shared" si="60"/>
        <v>0</v>
      </c>
      <c r="G92" s="16">
        <f t="shared" si="73"/>
        <v>0</v>
      </c>
      <c r="H92" s="16">
        <f t="shared" si="74"/>
        <v>0</v>
      </c>
      <c r="I92" s="16">
        <f t="shared" si="61"/>
        <v>0</v>
      </c>
      <c r="J92" s="16"/>
      <c r="K92" s="16">
        <f t="shared" si="75"/>
        <v>0</v>
      </c>
      <c r="L92" s="16">
        <f t="shared" si="76"/>
        <v>0</v>
      </c>
      <c r="N92" s="16">
        <f t="shared" si="62"/>
        <v>0</v>
      </c>
      <c r="P92" s="16">
        <f t="shared" si="63"/>
        <v>0</v>
      </c>
      <c r="Q92" s="16">
        <f t="shared" si="64"/>
        <v>0</v>
      </c>
      <c r="R92" s="16">
        <f t="shared" si="65"/>
        <v>0</v>
      </c>
      <c r="S92" s="16">
        <f t="shared" si="66"/>
        <v>0</v>
      </c>
      <c r="T92" s="16">
        <f t="shared" si="67"/>
        <v>0</v>
      </c>
      <c r="U92" s="16"/>
      <c r="V92" s="16">
        <f t="shared" si="77"/>
        <v>0</v>
      </c>
      <c r="W92" s="16">
        <f t="shared" si="70"/>
        <v>0</v>
      </c>
      <c r="X92" s="16">
        <f t="shared" si="70"/>
        <v>0</v>
      </c>
      <c r="Z92" s="16">
        <f t="shared" si="78"/>
        <v>0</v>
      </c>
      <c r="AA92" s="16">
        <f t="shared" si="79"/>
        <v>0</v>
      </c>
      <c r="AC92" s="17">
        <f t="shared" si="68"/>
        <v>2.3357371680107829E-2</v>
      </c>
      <c r="AE92" s="16">
        <f>SUMPRODUCT(Z92:Z$134,$AC92:$AC$134)/$AC92</f>
        <v>0</v>
      </c>
      <c r="AF92" s="16">
        <f t="shared" si="80"/>
        <v>0</v>
      </c>
      <c r="AG92" s="18">
        <f t="shared" si="81"/>
        <v>0</v>
      </c>
      <c r="AH92" s="18">
        <f t="shared" si="71"/>
        <v>1</v>
      </c>
      <c r="AJ92" s="16">
        <f>SUMPRODUCT(N92:N$134,$AC92:$AC$134)/$AC92</f>
        <v>0</v>
      </c>
      <c r="AK92" s="16">
        <f>SUMPRODUCT(P92:P$134,$AC92:$AC$134)/$AC92</f>
        <v>0</v>
      </c>
      <c r="AL92" s="16">
        <f>SUMPRODUCT(Q92:Q$134,$AC92:$AC$134)/$AC92</f>
        <v>0</v>
      </c>
      <c r="AM92" s="16">
        <f>SUMPRODUCT(R92:R$134,$AC92:$AC$134)/$AC92</f>
        <v>0</v>
      </c>
      <c r="AN92" s="16">
        <f>SUMPRODUCT(S92:S$134,$AC92:$AC$134)/$AC92</f>
        <v>0</v>
      </c>
      <c r="AO92" s="16">
        <f>SUMPRODUCT(T92:T$134,$AC92:$AC$134)/$AC92</f>
        <v>0</v>
      </c>
      <c r="AP92" s="16">
        <f>SUMPRODUCT(U92:U$134,$AC92:$AC$134)/$AC92</f>
        <v>0</v>
      </c>
      <c r="AQ92" s="16">
        <f>-SUMPRODUCT(H92:H$134,$AC92:$AC$134)/$AC92</f>
        <v>0</v>
      </c>
      <c r="AS92" s="18">
        <f t="shared" si="82"/>
        <v>0</v>
      </c>
      <c r="AT92" s="18">
        <f t="shared" si="83"/>
        <v>0</v>
      </c>
      <c r="AU92" s="18">
        <f t="shared" si="84"/>
        <v>0</v>
      </c>
      <c r="AV92" s="18">
        <f t="shared" si="85"/>
        <v>0</v>
      </c>
      <c r="AW92" s="18">
        <f t="shared" si="86"/>
        <v>0</v>
      </c>
      <c r="AX92" s="18">
        <f t="shared" si="87"/>
        <v>0</v>
      </c>
      <c r="AY92" s="18">
        <f t="shared" si="88"/>
        <v>0</v>
      </c>
      <c r="AZ92" s="18">
        <f t="shared" si="89"/>
        <v>0</v>
      </c>
      <c r="BB92" s="18">
        <f t="shared" si="91"/>
        <v>0</v>
      </c>
      <c r="BC92" s="18">
        <f t="shared" si="91"/>
        <v>0</v>
      </c>
      <c r="BD92" s="18">
        <f t="shared" si="90"/>
        <v>1</v>
      </c>
    </row>
    <row r="93" spans="2:56" x14ac:dyDescent="0.3">
      <c r="B93" s="21">
        <f t="shared" si="69"/>
        <v>128</v>
      </c>
      <c r="D93" s="16">
        <f t="shared" si="72"/>
        <v>0</v>
      </c>
      <c r="E93" s="16"/>
      <c r="F93" s="16">
        <f t="shared" si="60"/>
        <v>0</v>
      </c>
      <c r="G93" s="16">
        <f t="shared" si="73"/>
        <v>0</v>
      </c>
      <c r="H93" s="16">
        <f t="shared" si="74"/>
        <v>0</v>
      </c>
      <c r="I93" s="16">
        <f t="shared" si="61"/>
        <v>0</v>
      </c>
      <c r="J93" s="16"/>
      <c r="K93" s="16">
        <f t="shared" si="75"/>
        <v>0</v>
      </c>
      <c r="L93" s="16">
        <f t="shared" si="76"/>
        <v>0</v>
      </c>
      <c r="N93" s="16">
        <f t="shared" si="62"/>
        <v>0</v>
      </c>
      <c r="P93" s="16">
        <f t="shared" si="63"/>
        <v>0</v>
      </c>
      <c r="Q93" s="16">
        <f t="shared" si="64"/>
        <v>0</v>
      </c>
      <c r="R93" s="16">
        <f t="shared" si="65"/>
        <v>0</v>
      </c>
      <c r="S93" s="16">
        <f t="shared" si="66"/>
        <v>0</v>
      </c>
      <c r="T93" s="16">
        <f t="shared" si="67"/>
        <v>0</v>
      </c>
      <c r="U93" s="16"/>
      <c r="V93" s="16">
        <f t="shared" si="77"/>
        <v>0</v>
      </c>
      <c r="W93" s="16">
        <f t="shared" si="70"/>
        <v>0</v>
      </c>
      <c r="X93" s="16">
        <f t="shared" si="70"/>
        <v>0</v>
      </c>
      <c r="Z93" s="16">
        <f t="shared" si="78"/>
        <v>0</v>
      </c>
      <c r="AA93" s="16">
        <f t="shared" si="79"/>
        <v>0</v>
      </c>
      <c r="AC93" s="17">
        <f t="shared" si="68"/>
        <v>2.2245115885816989E-2</v>
      </c>
      <c r="AE93" s="16">
        <f>SUMPRODUCT(Z93:Z$134,$AC93:$AC$134)/$AC93</f>
        <v>0</v>
      </c>
      <c r="AF93" s="16">
        <f t="shared" si="80"/>
        <v>0</v>
      </c>
      <c r="AG93" s="18">
        <f t="shared" si="81"/>
        <v>0</v>
      </c>
      <c r="AH93" s="18">
        <f t="shared" si="71"/>
        <v>1</v>
      </c>
      <c r="AJ93" s="16">
        <f>SUMPRODUCT(N93:N$134,$AC93:$AC$134)/$AC93</f>
        <v>0</v>
      </c>
      <c r="AK93" s="16">
        <f>SUMPRODUCT(P93:P$134,$AC93:$AC$134)/$AC93</f>
        <v>0</v>
      </c>
      <c r="AL93" s="16">
        <f>SUMPRODUCT(Q93:Q$134,$AC93:$AC$134)/$AC93</f>
        <v>0</v>
      </c>
      <c r="AM93" s="16">
        <f>SUMPRODUCT(R93:R$134,$AC93:$AC$134)/$AC93</f>
        <v>0</v>
      </c>
      <c r="AN93" s="16">
        <f>SUMPRODUCT(S93:S$134,$AC93:$AC$134)/$AC93</f>
        <v>0</v>
      </c>
      <c r="AO93" s="16">
        <f>SUMPRODUCT(T93:T$134,$AC93:$AC$134)/$AC93</f>
        <v>0</v>
      </c>
      <c r="AP93" s="16">
        <f>SUMPRODUCT(U93:U$134,$AC93:$AC$134)/$AC93</f>
        <v>0</v>
      </c>
      <c r="AQ93" s="16">
        <f>-SUMPRODUCT(H93:H$134,$AC93:$AC$134)/$AC93</f>
        <v>0</v>
      </c>
      <c r="AS93" s="18">
        <f t="shared" si="82"/>
        <v>0</v>
      </c>
      <c r="AT93" s="18">
        <f t="shared" si="83"/>
        <v>0</v>
      </c>
      <c r="AU93" s="18">
        <f t="shared" si="84"/>
        <v>0</v>
      </c>
      <c r="AV93" s="18">
        <f t="shared" si="85"/>
        <v>0</v>
      </c>
      <c r="AW93" s="18">
        <f t="shared" si="86"/>
        <v>0</v>
      </c>
      <c r="AX93" s="18">
        <f t="shared" si="87"/>
        <v>0</v>
      </c>
      <c r="AY93" s="18">
        <f t="shared" si="88"/>
        <v>0</v>
      </c>
      <c r="AZ93" s="18">
        <f t="shared" si="89"/>
        <v>0</v>
      </c>
      <c r="BB93" s="18">
        <f t="shared" si="91"/>
        <v>0</v>
      </c>
      <c r="BC93" s="18">
        <f t="shared" si="91"/>
        <v>0</v>
      </c>
      <c r="BD93" s="18">
        <f t="shared" si="90"/>
        <v>1</v>
      </c>
    </row>
    <row r="94" spans="2:56" x14ac:dyDescent="0.3">
      <c r="B94" s="21">
        <f t="shared" si="69"/>
        <v>129</v>
      </c>
      <c r="D94" s="16">
        <f t="shared" si="72"/>
        <v>0</v>
      </c>
      <c r="E94" s="16"/>
      <c r="F94" s="16">
        <f t="shared" si="60"/>
        <v>0</v>
      </c>
      <c r="G94" s="16">
        <f t="shared" si="73"/>
        <v>0</v>
      </c>
      <c r="H94" s="16">
        <f t="shared" si="74"/>
        <v>0</v>
      </c>
      <c r="I94" s="16">
        <f t="shared" si="61"/>
        <v>0</v>
      </c>
      <c r="J94" s="16"/>
      <c r="K94" s="16">
        <f t="shared" si="75"/>
        <v>0</v>
      </c>
      <c r="L94" s="16">
        <f t="shared" si="76"/>
        <v>0</v>
      </c>
      <c r="N94" s="16">
        <f t="shared" si="62"/>
        <v>0</v>
      </c>
      <c r="P94" s="16">
        <f t="shared" si="63"/>
        <v>0</v>
      </c>
      <c r="Q94" s="16">
        <f t="shared" si="64"/>
        <v>0</v>
      </c>
      <c r="R94" s="16">
        <f t="shared" si="65"/>
        <v>0</v>
      </c>
      <c r="S94" s="16">
        <f t="shared" si="66"/>
        <v>0</v>
      </c>
      <c r="T94" s="16">
        <f t="shared" si="67"/>
        <v>0</v>
      </c>
      <c r="U94" s="16"/>
      <c r="V94" s="16">
        <f t="shared" si="77"/>
        <v>0</v>
      </c>
      <c r="W94" s="16">
        <f t="shared" si="70"/>
        <v>0</v>
      </c>
      <c r="X94" s="16">
        <f t="shared" si="70"/>
        <v>0</v>
      </c>
      <c r="Z94" s="16">
        <f t="shared" si="78"/>
        <v>0</v>
      </c>
      <c r="AA94" s="16">
        <f t="shared" si="79"/>
        <v>0</v>
      </c>
      <c r="AC94" s="17">
        <f t="shared" si="68"/>
        <v>2.1185824653159029E-2</v>
      </c>
      <c r="AE94" s="16">
        <f>SUMPRODUCT(Z94:Z$134,$AC94:$AC$134)/$AC94</f>
        <v>0</v>
      </c>
      <c r="AF94" s="16">
        <f t="shared" si="80"/>
        <v>0</v>
      </c>
      <c r="AG94" s="18">
        <f t="shared" si="81"/>
        <v>0</v>
      </c>
      <c r="AH94" s="18">
        <f t="shared" si="71"/>
        <v>1</v>
      </c>
      <c r="AJ94" s="16">
        <f>SUMPRODUCT(N94:N$134,$AC94:$AC$134)/$AC94</f>
        <v>0</v>
      </c>
      <c r="AK94" s="16">
        <f>SUMPRODUCT(P94:P$134,$AC94:$AC$134)/$AC94</f>
        <v>0</v>
      </c>
      <c r="AL94" s="16">
        <f>SUMPRODUCT(Q94:Q$134,$AC94:$AC$134)/$AC94</f>
        <v>0</v>
      </c>
      <c r="AM94" s="16">
        <f>SUMPRODUCT(R94:R$134,$AC94:$AC$134)/$AC94</f>
        <v>0</v>
      </c>
      <c r="AN94" s="16">
        <f>SUMPRODUCT(S94:S$134,$AC94:$AC$134)/$AC94</f>
        <v>0</v>
      </c>
      <c r="AO94" s="16">
        <f>SUMPRODUCT(T94:T$134,$AC94:$AC$134)/$AC94</f>
        <v>0</v>
      </c>
      <c r="AP94" s="16">
        <f>SUMPRODUCT(U94:U$134,$AC94:$AC$134)/$AC94</f>
        <v>0</v>
      </c>
      <c r="AQ94" s="16">
        <f>-SUMPRODUCT(H94:H$134,$AC94:$AC$134)/$AC94</f>
        <v>0</v>
      </c>
      <c r="AS94" s="18">
        <f t="shared" si="82"/>
        <v>0</v>
      </c>
      <c r="AT94" s="18">
        <f t="shared" si="83"/>
        <v>0</v>
      </c>
      <c r="AU94" s="18">
        <f t="shared" si="84"/>
        <v>0</v>
      </c>
      <c r="AV94" s="18">
        <f t="shared" si="85"/>
        <v>0</v>
      </c>
      <c r="AW94" s="18">
        <f t="shared" si="86"/>
        <v>0</v>
      </c>
      <c r="AX94" s="18">
        <f t="shared" si="87"/>
        <v>0</v>
      </c>
      <c r="AY94" s="18">
        <f t="shared" si="88"/>
        <v>0</v>
      </c>
      <c r="AZ94" s="18">
        <f t="shared" si="89"/>
        <v>0</v>
      </c>
      <c r="BB94" s="18">
        <f t="shared" si="91"/>
        <v>0</v>
      </c>
      <c r="BC94" s="18">
        <f t="shared" si="91"/>
        <v>0</v>
      </c>
      <c r="BD94" s="18">
        <f t="shared" si="90"/>
        <v>1</v>
      </c>
    </row>
    <row r="95" spans="2:56" x14ac:dyDescent="0.3">
      <c r="B95" s="21">
        <f t="shared" si="69"/>
        <v>130</v>
      </c>
      <c r="D95" s="16">
        <f t="shared" si="72"/>
        <v>0</v>
      </c>
      <c r="E95" s="16"/>
      <c r="F95" s="16">
        <f t="shared" si="60"/>
        <v>0</v>
      </c>
      <c r="G95" s="16">
        <f t="shared" si="73"/>
        <v>0</v>
      </c>
      <c r="H95" s="16">
        <f t="shared" si="74"/>
        <v>0</v>
      </c>
      <c r="I95" s="16">
        <f t="shared" si="61"/>
        <v>0</v>
      </c>
      <c r="J95" s="16"/>
      <c r="K95" s="16">
        <f t="shared" si="75"/>
        <v>0</v>
      </c>
      <c r="L95" s="16">
        <f t="shared" si="76"/>
        <v>0</v>
      </c>
      <c r="N95" s="16">
        <f t="shared" si="62"/>
        <v>0</v>
      </c>
      <c r="P95" s="16">
        <f t="shared" si="63"/>
        <v>0</v>
      </c>
      <c r="Q95" s="16">
        <f t="shared" si="64"/>
        <v>0</v>
      </c>
      <c r="R95" s="16">
        <f t="shared" si="65"/>
        <v>0</v>
      </c>
      <c r="S95" s="16">
        <f t="shared" si="66"/>
        <v>0</v>
      </c>
      <c r="T95" s="16">
        <f t="shared" si="67"/>
        <v>0</v>
      </c>
      <c r="U95" s="16"/>
      <c r="V95" s="16">
        <f t="shared" si="77"/>
        <v>0</v>
      </c>
      <c r="W95" s="16">
        <f t="shared" si="70"/>
        <v>0</v>
      </c>
      <c r="X95" s="16">
        <f t="shared" si="70"/>
        <v>0</v>
      </c>
      <c r="Z95" s="16">
        <f t="shared" si="78"/>
        <v>0</v>
      </c>
      <c r="AA95" s="16">
        <f t="shared" si="79"/>
        <v>0</v>
      </c>
      <c r="AC95" s="17">
        <f t="shared" si="68"/>
        <v>2.0176975860151457E-2</v>
      </c>
      <c r="AE95" s="16">
        <f>SUMPRODUCT(Z95:Z$134,$AC95:$AC$134)/$AC95</f>
        <v>0</v>
      </c>
      <c r="AF95" s="16">
        <f t="shared" si="80"/>
        <v>0</v>
      </c>
      <c r="AG95" s="18">
        <f t="shared" si="81"/>
        <v>0</v>
      </c>
      <c r="AH95" s="18">
        <f t="shared" si="71"/>
        <v>1</v>
      </c>
      <c r="AJ95" s="16">
        <f>SUMPRODUCT(N95:N$134,$AC95:$AC$134)/$AC95</f>
        <v>0</v>
      </c>
      <c r="AK95" s="16">
        <f>SUMPRODUCT(P95:P$134,$AC95:$AC$134)/$AC95</f>
        <v>0</v>
      </c>
      <c r="AL95" s="16">
        <f>SUMPRODUCT(Q95:Q$134,$AC95:$AC$134)/$AC95</f>
        <v>0</v>
      </c>
      <c r="AM95" s="16">
        <f>SUMPRODUCT(R95:R$134,$AC95:$AC$134)/$AC95</f>
        <v>0</v>
      </c>
      <c r="AN95" s="16">
        <f>SUMPRODUCT(S95:S$134,$AC95:$AC$134)/$AC95</f>
        <v>0</v>
      </c>
      <c r="AO95" s="16">
        <f>SUMPRODUCT(T95:T$134,$AC95:$AC$134)/$AC95</f>
        <v>0</v>
      </c>
      <c r="AP95" s="16">
        <f>SUMPRODUCT(U95:U$134,$AC95:$AC$134)/$AC95</f>
        <v>0</v>
      </c>
      <c r="AQ95" s="16">
        <f>-SUMPRODUCT(H95:H$134,$AC95:$AC$134)/$AC95</f>
        <v>0</v>
      </c>
      <c r="AS95" s="18">
        <f t="shared" si="82"/>
        <v>0</v>
      </c>
      <c r="AT95" s="18">
        <f t="shared" si="83"/>
        <v>0</v>
      </c>
      <c r="AU95" s="18">
        <f t="shared" si="84"/>
        <v>0</v>
      </c>
      <c r="AV95" s="18">
        <f t="shared" si="85"/>
        <v>0</v>
      </c>
      <c r="AW95" s="18">
        <f t="shared" si="86"/>
        <v>0</v>
      </c>
      <c r="AX95" s="18">
        <f t="shared" si="87"/>
        <v>0</v>
      </c>
      <c r="AY95" s="18">
        <f t="shared" si="88"/>
        <v>0</v>
      </c>
      <c r="AZ95" s="18">
        <f t="shared" si="89"/>
        <v>0</v>
      </c>
      <c r="BB95" s="18">
        <f t="shared" si="91"/>
        <v>0</v>
      </c>
      <c r="BC95" s="18">
        <f t="shared" si="91"/>
        <v>0</v>
      </c>
      <c r="BD95" s="18">
        <f t="shared" si="90"/>
        <v>1</v>
      </c>
    </row>
    <row r="96" spans="2:56" x14ac:dyDescent="0.3">
      <c r="B96" s="21">
        <f t="shared" si="69"/>
        <v>131</v>
      </c>
      <c r="D96" s="16">
        <f t="shared" si="72"/>
        <v>0</v>
      </c>
      <c r="E96" s="16"/>
      <c r="F96" s="16">
        <f t="shared" si="60"/>
        <v>0</v>
      </c>
      <c r="G96" s="16">
        <f t="shared" si="73"/>
        <v>0</v>
      </c>
      <c r="H96" s="16">
        <f t="shared" si="74"/>
        <v>0</v>
      </c>
      <c r="I96" s="16">
        <f t="shared" si="61"/>
        <v>0</v>
      </c>
      <c r="J96" s="16"/>
      <c r="K96" s="16">
        <f t="shared" si="75"/>
        <v>0</v>
      </c>
      <c r="L96" s="16">
        <f t="shared" si="76"/>
        <v>0</v>
      </c>
      <c r="N96" s="16">
        <f t="shared" si="62"/>
        <v>0</v>
      </c>
      <c r="P96" s="16">
        <f t="shared" si="63"/>
        <v>0</v>
      </c>
      <c r="Q96" s="16">
        <f t="shared" si="64"/>
        <v>0</v>
      </c>
      <c r="R96" s="16">
        <f t="shared" si="65"/>
        <v>0</v>
      </c>
      <c r="S96" s="16">
        <f t="shared" si="66"/>
        <v>0</v>
      </c>
      <c r="T96" s="16">
        <f t="shared" si="67"/>
        <v>0</v>
      </c>
      <c r="U96" s="16"/>
      <c r="V96" s="16">
        <f t="shared" si="77"/>
        <v>0</v>
      </c>
      <c r="W96" s="16">
        <f t="shared" si="70"/>
        <v>0</v>
      </c>
      <c r="X96" s="16">
        <f t="shared" si="70"/>
        <v>0</v>
      </c>
      <c r="Z96" s="16">
        <f t="shared" si="78"/>
        <v>0</v>
      </c>
      <c r="AA96" s="16">
        <f t="shared" si="79"/>
        <v>0</v>
      </c>
      <c r="AC96" s="17">
        <f t="shared" si="68"/>
        <v>1.9216167485858526E-2</v>
      </c>
      <c r="AE96" s="16">
        <f>SUMPRODUCT(Z96:Z$134,$AC96:$AC$134)/$AC96</f>
        <v>0</v>
      </c>
      <c r="AF96" s="16">
        <f t="shared" si="80"/>
        <v>0</v>
      </c>
      <c r="AG96" s="18">
        <f t="shared" si="81"/>
        <v>0</v>
      </c>
      <c r="AH96" s="18">
        <f t="shared" si="71"/>
        <v>1</v>
      </c>
      <c r="AJ96" s="16">
        <f>SUMPRODUCT(N96:N$134,$AC96:$AC$134)/$AC96</f>
        <v>0</v>
      </c>
      <c r="AK96" s="16">
        <f>SUMPRODUCT(P96:P$134,$AC96:$AC$134)/$AC96</f>
        <v>0</v>
      </c>
      <c r="AL96" s="16">
        <f>SUMPRODUCT(Q96:Q$134,$AC96:$AC$134)/$AC96</f>
        <v>0</v>
      </c>
      <c r="AM96" s="16">
        <f>SUMPRODUCT(R96:R$134,$AC96:$AC$134)/$AC96</f>
        <v>0</v>
      </c>
      <c r="AN96" s="16">
        <f>SUMPRODUCT(S96:S$134,$AC96:$AC$134)/$AC96</f>
        <v>0</v>
      </c>
      <c r="AO96" s="16">
        <f>SUMPRODUCT(T96:T$134,$AC96:$AC$134)/$AC96</f>
        <v>0</v>
      </c>
      <c r="AP96" s="16">
        <f>SUMPRODUCT(U96:U$134,$AC96:$AC$134)/$AC96</f>
        <v>0</v>
      </c>
      <c r="AQ96" s="16">
        <f>-SUMPRODUCT(H96:H$134,$AC96:$AC$134)/$AC96</f>
        <v>0</v>
      </c>
      <c r="AS96" s="18">
        <f t="shared" si="82"/>
        <v>0</v>
      </c>
      <c r="AT96" s="18">
        <f t="shared" si="83"/>
        <v>0</v>
      </c>
      <c r="AU96" s="18">
        <f t="shared" si="84"/>
        <v>0</v>
      </c>
      <c r="AV96" s="18">
        <f t="shared" si="85"/>
        <v>0</v>
      </c>
      <c r="AW96" s="18">
        <f t="shared" si="86"/>
        <v>0</v>
      </c>
      <c r="AX96" s="18">
        <f t="shared" si="87"/>
        <v>0</v>
      </c>
      <c r="AY96" s="18">
        <f t="shared" si="88"/>
        <v>0</v>
      </c>
      <c r="AZ96" s="18">
        <f t="shared" si="89"/>
        <v>0</v>
      </c>
      <c r="BB96" s="18">
        <f t="shared" si="91"/>
        <v>0</v>
      </c>
      <c r="BC96" s="18">
        <f t="shared" si="91"/>
        <v>0</v>
      </c>
      <c r="BD96" s="18">
        <f t="shared" si="90"/>
        <v>1</v>
      </c>
    </row>
    <row r="97" spans="2:56" x14ac:dyDescent="0.3">
      <c r="B97" s="21">
        <f t="shared" si="69"/>
        <v>132</v>
      </c>
      <c r="D97" s="16">
        <f t="shared" si="72"/>
        <v>0</v>
      </c>
      <c r="E97" s="16"/>
      <c r="F97" s="16">
        <f t="shared" si="60"/>
        <v>0</v>
      </c>
      <c r="G97" s="16">
        <f t="shared" si="73"/>
        <v>0</v>
      </c>
      <c r="H97" s="16">
        <f t="shared" si="74"/>
        <v>0</v>
      </c>
      <c r="I97" s="16">
        <f t="shared" si="61"/>
        <v>0</v>
      </c>
      <c r="J97" s="16"/>
      <c r="K97" s="16">
        <f t="shared" si="75"/>
        <v>0</v>
      </c>
      <c r="L97" s="16">
        <f t="shared" si="76"/>
        <v>0</v>
      </c>
      <c r="N97" s="16">
        <f t="shared" si="62"/>
        <v>0</v>
      </c>
      <c r="P97" s="16">
        <f t="shared" si="63"/>
        <v>0</v>
      </c>
      <c r="Q97" s="16">
        <f t="shared" si="64"/>
        <v>0</v>
      </c>
      <c r="R97" s="16">
        <f t="shared" si="65"/>
        <v>0</v>
      </c>
      <c r="S97" s="16">
        <f t="shared" si="66"/>
        <v>0</v>
      </c>
      <c r="T97" s="16">
        <f t="shared" si="67"/>
        <v>0</v>
      </c>
      <c r="U97" s="16"/>
      <c r="V97" s="16">
        <f t="shared" si="77"/>
        <v>0</v>
      </c>
      <c r="W97" s="16">
        <f t="shared" si="70"/>
        <v>0</v>
      </c>
      <c r="X97" s="16">
        <f t="shared" si="70"/>
        <v>0</v>
      </c>
      <c r="Z97" s="16">
        <f t="shared" si="78"/>
        <v>0</v>
      </c>
      <c r="AA97" s="16">
        <f t="shared" si="79"/>
        <v>0</v>
      </c>
      <c r="AC97" s="17">
        <f t="shared" si="68"/>
        <v>1.8301111891293836E-2</v>
      </c>
      <c r="AE97" s="16">
        <f>SUMPRODUCT(Z97:Z$134,$AC97:$AC$134)/$AC97</f>
        <v>0</v>
      </c>
      <c r="AF97" s="16">
        <f t="shared" si="80"/>
        <v>0</v>
      </c>
      <c r="AG97" s="18">
        <f t="shared" si="81"/>
        <v>0</v>
      </c>
      <c r="AH97" s="18">
        <f t="shared" si="71"/>
        <v>1</v>
      </c>
      <c r="AJ97" s="16">
        <f>SUMPRODUCT(N97:N$134,$AC97:$AC$134)/$AC97</f>
        <v>0</v>
      </c>
      <c r="AK97" s="16">
        <f>SUMPRODUCT(P97:P$134,$AC97:$AC$134)/$AC97</f>
        <v>0</v>
      </c>
      <c r="AL97" s="16">
        <f>SUMPRODUCT(Q97:Q$134,$AC97:$AC$134)/$AC97</f>
        <v>0</v>
      </c>
      <c r="AM97" s="16">
        <f>SUMPRODUCT(R97:R$134,$AC97:$AC$134)/$AC97</f>
        <v>0</v>
      </c>
      <c r="AN97" s="16">
        <f>SUMPRODUCT(S97:S$134,$AC97:$AC$134)/$AC97</f>
        <v>0</v>
      </c>
      <c r="AO97" s="16">
        <f>SUMPRODUCT(T97:T$134,$AC97:$AC$134)/$AC97</f>
        <v>0</v>
      </c>
      <c r="AP97" s="16">
        <f>SUMPRODUCT(U97:U$134,$AC97:$AC$134)/$AC97</f>
        <v>0</v>
      </c>
      <c r="AQ97" s="16">
        <f>-SUMPRODUCT(H97:H$134,$AC97:$AC$134)/$AC97</f>
        <v>0</v>
      </c>
      <c r="AS97" s="18">
        <f t="shared" si="82"/>
        <v>0</v>
      </c>
      <c r="AT97" s="18">
        <f t="shared" si="83"/>
        <v>0</v>
      </c>
      <c r="AU97" s="18">
        <f t="shared" si="84"/>
        <v>0</v>
      </c>
      <c r="AV97" s="18">
        <f t="shared" si="85"/>
        <v>0</v>
      </c>
      <c r="AW97" s="18">
        <f t="shared" si="86"/>
        <v>0</v>
      </c>
      <c r="AX97" s="18">
        <f t="shared" si="87"/>
        <v>0</v>
      </c>
      <c r="AY97" s="18">
        <f t="shared" si="88"/>
        <v>0</v>
      </c>
      <c r="AZ97" s="18">
        <f t="shared" si="89"/>
        <v>0</v>
      </c>
      <c r="BB97" s="18">
        <f t="shared" si="91"/>
        <v>0</v>
      </c>
      <c r="BC97" s="18">
        <f t="shared" si="91"/>
        <v>0</v>
      </c>
      <c r="BD97" s="18">
        <f t="shared" si="90"/>
        <v>1</v>
      </c>
    </row>
    <row r="98" spans="2:56" x14ac:dyDescent="0.3">
      <c r="B98" s="21">
        <f t="shared" si="69"/>
        <v>133</v>
      </c>
      <c r="D98" s="16">
        <f t="shared" si="72"/>
        <v>0</v>
      </c>
      <c r="E98" s="16"/>
      <c r="F98" s="16">
        <f t="shared" si="60"/>
        <v>0</v>
      </c>
      <c r="G98" s="16">
        <f t="shared" si="73"/>
        <v>0</v>
      </c>
      <c r="H98" s="16">
        <f t="shared" si="74"/>
        <v>0</v>
      </c>
      <c r="I98" s="16">
        <f t="shared" si="61"/>
        <v>0</v>
      </c>
      <c r="J98" s="16"/>
      <c r="K98" s="16">
        <f t="shared" si="75"/>
        <v>0</v>
      </c>
      <c r="L98" s="16">
        <f t="shared" si="76"/>
        <v>0</v>
      </c>
      <c r="N98" s="16">
        <f t="shared" si="62"/>
        <v>0</v>
      </c>
      <c r="P98" s="16">
        <f t="shared" si="63"/>
        <v>0</v>
      </c>
      <c r="Q98" s="16">
        <f t="shared" si="64"/>
        <v>0</v>
      </c>
      <c r="R98" s="16">
        <f t="shared" si="65"/>
        <v>0</v>
      </c>
      <c r="S98" s="16">
        <f t="shared" si="66"/>
        <v>0</v>
      </c>
      <c r="T98" s="16">
        <f t="shared" si="67"/>
        <v>0</v>
      </c>
      <c r="U98" s="16"/>
      <c r="V98" s="16">
        <f t="shared" si="77"/>
        <v>0</v>
      </c>
      <c r="W98" s="16">
        <f t="shared" si="70"/>
        <v>0</v>
      </c>
      <c r="X98" s="16">
        <f t="shared" si="70"/>
        <v>0</v>
      </c>
      <c r="Z98" s="16">
        <f t="shared" si="78"/>
        <v>0</v>
      </c>
      <c r="AA98" s="16">
        <f t="shared" si="79"/>
        <v>0</v>
      </c>
      <c r="AC98" s="17">
        <f t="shared" si="68"/>
        <v>1.7429630372660796E-2</v>
      </c>
      <c r="AE98" s="16">
        <f>SUMPRODUCT(Z98:Z$134,$AC98:$AC$134)/$AC98</f>
        <v>0</v>
      </c>
      <c r="AF98" s="16">
        <f t="shared" si="80"/>
        <v>0</v>
      </c>
      <c r="AG98" s="18">
        <f t="shared" si="81"/>
        <v>0</v>
      </c>
      <c r="AH98" s="18">
        <f t="shared" si="71"/>
        <v>1</v>
      </c>
      <c r="AJ98" s="16">
        <f>SUMPRODUCT(N98:N$134,$AC98:$AC$134)/$AC98</f>
        <v>0</v>
      </c>
      <c r="AK98" s="16">
        <f>SUMPRODUCT(P98:P$134,$AC98:$AC$134)/$AC98</f>
        <v>0</v>
      </c>
      <c r="AL98" s="16">
        <f>SUMPRODUCT(Q98:Q$134,$AC98:$AC$134)/$AC98</f>
        <v>0</v>
      </c>
      <c r="AM98" s="16">
        <f>SUMPRODUCT(R98:R$134,$AC98:$AC$134)/$AC98</f>
        <v>0</v>
      </c>
      <c r="AN98" s="16">
        <f>SUMPRODUCT(S98:S$134,$AC98:$AC$134)/$AC98</f>
        <v>0</v>
      </c>
      <c r="AO98" s="16">
        <f>SUMPRODUCT(T98:T$134,$AC98:$AC$134)/$AC98</f>
        <v>0</v>
      </c>
      <c r="AP98" s="16">
        <f>SUMPRODUCT(U98:U$134,$AC98:$AC$134)/$AC98</f>
        <v>0</v>
      </c>
      <c r="AQ98" s="16">
        <f>-SUMPRODUCT(H98:H$134,$AC98:$AC$134)/$AC98</f>
        <v>0</v>
      </c>
      <c r="AS98" s="18">
        <f t="shared" si="82"/>
        <v>0</v>
      </c>
      <c r="AT98" s="18">
        <f t="shared" si="83"/>
        <v>0</v>
      </c>
      <c r="AU98" s="18">
        <f t="shared" si="84"/>
        <v>0</v>
      </c>
      <c r="AV98" s="18">
        <f t="shared" si="85"/>
        <v>0</v>
      </c>
      <c r="AW98" s="18">
        <f t="shared" si="86"/>
        <v>0</v>
      </c>
      <c r="AX98" s="18">
        <f t="shared" si="87"/>
        <v>0</v>
      </c>
      <c r="AY98" s="18">
        <f t="shared" si="88"/>
        <v>0</v>
      </c>
      <c r="AZ98" s="18">
        <f t="shared" si="89"/>
        <v>0</v>
      </c>
      <c r="BB98" s="18">
        <f t="shared" si="91"/>
        <v>0</v>
      </c>
      <c r="BC98" s="18">
        <f t="shared" si="91"/>
        <v>0</v>
      </c>
      <c r="BD98" s="18">
        <f t="shared" si="90"/>
        <v>1</v>
      </c>
    </row>
    <row r="99" spans="2:56" x14ac:dyDescent="0.3">
      <c r="B99" s="21">
        <f t="shared" si="69"/>
        <v>134</v>
      </c>
      <c r="D99" s="16">
        <f t="shared" si="72"/>
        <v>0</v>
      </c>
      <c r="E99" s="16"/>
      <c r="F99" s="16">
        <f t="shared" si="60"/>
        <v>0</v>
      </c>
      <c r="G99" s="16">
        <f t="shared" si="73"/>
        <v>0</v>
      </c>
      <c r="H99" s="16">
        <f t="shared" si="74"/>
        <v>0</v>
      </c>
      <c r="I99" s="16">
        <f t="shared" si="61"/>
        <v>0</v>
      </c>
      <c r="J99" s="16"/>
      <c r="K99" s="16">
        <f t="shared" si="75"/>
        <v>0</v>
      </c>
      <c r="L99" s="16">
        <f t="shared" si="76"/>
        <v>0</v>
      </c>
      <c r="N99" s="16">
        <f t="shared" si="62"/>
        <v>0</v>
      </c>
      <c r="P99" s="16">
        <f t="shared" si="63"/>
        <v>0</v>
      </c>
      <c r="Q99" s="16">
        <f t="shared" si="64"/>
        <v>0</v>
      </c>
      <c r="R99" s="16">
        <f t="shared" si="65"/>
        <v>0</v>
      </c>
      <c r="S99" s="16">
        <f t="shared" si="66"/>
        <v>0</v>
      </c>
      <c r="T99" s="16">
        <f t="shared" si="67"/>
        <v>0</v>
      </c>
      <c r="U99" s="16"/>
      <c r="V99" s="16">
        <f t="shared" si="77"/>
        <v>0</v>
      </c>
      <c r="W99" s="16">
        <f t="shared" si="70"/>
        <v>0</v>
      </c>
      <c r="X99" s="16">
        <f t="shared" si="70"/>
        <v>0</v>
      </c>
      <c r="Z99" s="16">
        <f t="shared" si="78"/>
        <v>0</v>
      </c>
      <c r="AA99" s="16">
        <f t="shared" si="79"/>
        <v>0</v>
      </c>
      <c r="AC99" s="17">
        <f t="shared" si="68"/>
        <v>1.6599647973962663E-2</v>
      </c>
      <c r="AE99" s="16">
        <f>SUMPRODUCT(Z99:Z$134,$AC99:$AC$134)/$AC99</f>
        <v>0</v>
      </c>
      <c r="AF99" s="16">
        <f t="shared" si="80"/>
        <v>0</v>
      </c>
      <c r="AG99" s="18">
        <f t="shared" si="81"/>
        <v>0</v>
      </c>
      <c r="AH99" s="18">
        <f t="shared" si="71"/>
        <v>1</v>
      </c>
      <c r="AJ99" s="16">
        <f>SUMPRODUCT(N99:N$134,$AC99:$AC$134)/$AC99</f>
        <v>0</v>
      </c>
      <c r="AK99" s="16">
        <f>SUMPRODUCT(P99:P$134,$AC99:$AC$134)/$AC99</f>
        <v>0</v>
      </c>
      <c r="AL99" s="16">
        <f>SUMPRODUCT(Q99:Q$134,$AC99:$AC$134)/$AC99</f>
        <v>0</v>
      </c>
      <c r="AM99" s="16">
        <f>SUMPRODUCT(R99:R$134,$AC99:$AC$134)/$AC99</f>
        <v>0</v>
      </c>
      <c r="AN99" s="16">
        <f>SUMPRODUCT(S99:S$134,$AC99:$AC$134)/$AC99</f>
        <v>0</v>
      </c>
      <c r="AO99" s="16">
        <f>SUMPRODUCT(T99:T$134,$AC99:$AC$134)/$AC99</f>
        <v>0</v>
      </c>
      <c r="AP99" s="16">
        <f>SUMPRODUCT(U99:U$134,$AC99:$AC$134)/$AC99</f>
        <v>0</v>
      </c>
      <c r="AQ99" s="16">
        <f>-SUMPRODUCT(H99:H$134,$AC99:$AC$134)/$AC99</f>
        <v>0</v>
      </c>
      <c r="AS99" s="18">
        <f t="shared" si="82"/>
        <v>0</v>
      </c>
      <c r="AT99" s="18">
        <f t="shared" si="83"/>
        <v>0</v>
      </c>
      <c r="AU99" s="18">
        <f t="shared" si="84"/>
        <v>0</v>
      </c>
      <c r="AV99" s="18">
        <f t="shared" si="85"/>
        <v>0</v>
      </c>
      <c r="AW99" s="18">
        <f t="shared" si="86"/>
        <v>0</v>
      </c>
      <c r="AX99" s="18">
        <f t="shared" si="87"/>
        <v>0</v>
      </c>
      <c r="AY99" s="18">
        <f t="shared" si="88"/>
        <v>0</v>
      </c>
      <c r="AZ99" s="18">
        <f t="shared" si="89"/>
        <v>0</v>
      </c>
      <c r="BB99" s="18">
        <f t="shared" si="91"/>
        <v>0</v>
      </c>
      <c r="BC99" s="18">
        <f t="shared" si="91"/>
        <v>0</v>
      </c>
      <c r="BD99" s="18">
        <f t="shared" si="90"/>
        <v>1</v>
      </c>
    </row>
    <row r="100" spans="2:56" x14ac:dyDescent="0.3">
      <c r="B100" s="21">
        <f t="shared" si="69"/>
        <v>135</v>
      </c>
      <c r="D100" s="16">
        <f t="shared" si="72"/>
        <v>0</v>
      </c>
      <c r="E100" s="16"/>
      <c r="F100" s="16">
        <f t="shared" si="60"/>
        <v>0</v>
      </c>
      <c r="G100" s="16">
        <f t="shared" si="73"/>
        <v>0</v>
      </c>
      <c r="H100" s="16">
        <f t="shared" si="74"/>
        <v>0</v>
      </c>
      <c r="I100" s="16">
        <f t="shared" si="61"/>
        <v>0</v>
      </c>
      <c r="J100" s="16"/>
      <c r="K100" s="16">
        <f t="shared" si="75"/>
        <v>0</v>
      </c>
      <c r="L100" s="16">
        <f t="shared" si="76"/>
        <v>0</v>
      </c>
      <c r="N100" s="16">
        <f t="shared" si="62"/>
        <v>0</v>
      </c>
      <c r="P100" s="16">
        <f t="shared" si="63"/>
        <v>0</v>
      </c>
      <c r="Q100" s="16">
        <f t="shared" si="64"/>
        <v>0</v>
      </c>
      <c r="R100" s="16">
        <f t="shared" si="65"/>
        <v>0</v>
      </c>
      <c r="S100" s="16">
        <f t="shared" si="66"/>
        <v>0</v>
      </c>
      <c r="T100" s="16">
        <f t="shared" si="67"/>
        <v>0</v>
      </c>
      <c r="U100" s="16"/>
      <c r="V100" s="16">
        <f t="shared" si="77"/>
        <v>0</v>
      </c>
      <c r="W100" s="16">
        <f t="shared" si="70"/>
        <v>0</v>
      </c>
      <c r="X100" s="16">
        <f t="shared" si="70"/>
        <v>0</v>
      </c>
      <c r="Z100" s="16">
        <f t="shared" si="78"/>
        <v>0</v>
      </c>
      <c r="AA100" s="16">
        <f t="shared" si="79"/>
        <v>0</v>
      </c>
      <c r="AC100" s="17">
        <f t="shared" si="68"/>
        <v>1.580918854663111E-2</v>
      </c>
      <c r="AE100" s="16">
        <f>SUMPRODUCT(Z100:Z$134,$AC100:$AC$134)/$AC100</f>
        <v>0</v>
      </c>
      <c r="AF100" s="16">
        <f t="shared" si="80"/>
        <v>0</v>
      </c>
      <c r="AG100" s="18">
        <f t="shared" si="81"/>
        <v>0</v>
      </c>
      <c r="AH100" s="18">
        <f t="shared" si="71"/>
        <v>1</v>
      </c>
      <c r="AJ100" s="16">
        <f>SUMPRODUCT(N100:N$134,$AC100:$AC$134)/$AC100</f>
        <v>0</v>
      </c>
      <c r="AK100" s="16">
        <f>SUMPRODUCT(P100:P$134,$AC100:$AC$134)/$AC100</f>
        <v>0</v>
      </c>
      <c r="AL100" s="16">
        <f>SUMPRODUCT(Q100:Q$134,$AC100:$AC$134)/$AC100</f>
        <v>0</v>
      </c>
      <c r="AM100" s="16">
        <f>SUMPRODUCT(R100:R$134,$AC100:$AC$134)/$AC100</f>
        <v>0</v>
      </c>
      <c r="AN100" s="16">
        <f>SUMPRODUCT(S100:S$134,$AC100:$AC$134)/$AC100</f>
        <v>0</v>
      </c>
      <c r="AO100" s="16">
        <f>SUMPRODUCT(T100:T$134,$AC100:$AC$134)/$AC100</f>
        <v>0</v>
      </c>
      <c r="AP100" s="16">
        <f>SUMPRODUCT(U100:U$134,$AC100:$AC$134)/$AC100</f>
        <v>0</v>
      </c>
      <c r="AQ100" s="16">
        <f>-SUMPRODUCT(H100:H$134,$AC100:$AC$134)/$AC100</f>
        <v>0</v>
      </c>
      <c r="AS100" s="18">
        <f t="shared" si="82"/>
        <v>0</v>
      </c>
      <c r="AT100" s="18">
        <f t="shared" si="83"/>
        <v>0</v>
      </c>
      <c r="AU100" s="18">
        <f t="shared" si="84"/>
        <v>0</v>
      </c>
      <c r="AV100" s="18">
        <f t="shared" si="85"/>
        <v>0</v>
      </c>
      <c r="AW100" s="18">
        <f t="shared" si="86"/>
        <v>0</v>
      </c>
      <c r="AX100" s="18">
        <f t="shared" si="87"/>
        <v>0</v>
      </c>
      <c r="AY100" s="18">
        <f t="shared" si="88"/>
        <v>0</v>
      </c>
      <c r="AZ100" s="18">
        <f t="shared" si="89"/>
        <v>0</v>
      </c>
      <c r="BB100" s="18">
        <f t="shared" si="91"/>
        <v>0</v>
      </c>
      <c r="BC100" s="18">
        <f t="shared" si="91"/>
        <v>0</v>
      </c>
      <c r="BD100" s="18">
        <f t="shared" si="90"/>
        <v>1</v>
      </c>
    </row>
    <row r="101" spans="2:56" x14ac:dyDescent="0.3">
      <c r="B101" s="21">
        <f t="shared" si="69"/>
        <v>136</v>
      </c>
      <c r="D101" s="16">
        <f t="shared" si="72"/>
        <v>0</v>
      </c>
      <c r="E101" s="16"/>
      <c r="F101" s="16">
        <f t="shared" si="60"/>
        <v>0</v>
      </c>
      <c r="G101" s="16">
        <f t="shared" si="73"/>
        <v>0</v>
      </c>
      <c r="H101" s="16">
        <f t="shared" si="74"/>
        <v>0</v>
      </c>
      <c r="I101" s="16">
        <f t="shared" si="61"/>
        <v>0</v>
      </c>
      <c r="J101" s="16"/>
      <c r="K101" s="16">
        <f t="shared" si="75"/>
        <v>0</v>
      </c>
      <c r="L101" s="16">
        <f t="shared" si="76"/>
        <v>0</v>
      </c>
      <c r="N101" s="16">
        <f t="shared" si="62"/>
        <v>0</v>
      </c>
      <c r="P101" s="16">
        <f t="shared" si="63"/>
        <v>0</v>
      </c>
      <c r="Q101" s="16">
        <f t="shared" si="64"/>
        <v>0</v>
      </c>
      <c r="R101" s="16">
        <f t="shared" si="65"/>
        <v>0</v>
      </c>
      <c r="S101" s="16">
        <f t="shared" si="66"/>
        <v>0</v>
      </c>
      <c r="T101" s="16">
        <f t="shared" si="67"/>
        <v>0</v>
      </c>
      <c r="U101" s="16"/>
      <c r="V101" s="16">
        <f t="shared" si="77"/>
        <v>0</v>
      </c>
      <c r="W101" s="16">
        <f t="shared" si="70"/>
        <v>0</v>
      </c>
      <c r="X101" s="16">
        <f t="shared" si="70"/>
        <v>0</v>
      </c>
      <c r="Z101" s="16">
        <f t="shared" si="78"/>
        <v>0</v>
      </c>
      <c r="AA101" s="16">
        <f t="shared" si="79"/>
        <v>0</v>
      </c>
      <c r="AC101" s="17">
        <f t="shared" si="68"/>
        <v>1.5056370044410581E-2</v>
      </c>
      <c r="AE101" s="16">
        <f>SUMPRODUCT(Z101:Z$134,$AC101:$AC$134)/$AC101</f>
        <v>0</v>
      </c>
      <c r="AF101" s="16">
        <f t="shared" si="80"/>
        <v>0</v>
      </c>
      <c r="AG101" s="18">
        <f t="shared" si="81"/>
        <v>0</v>
      </c>
      <c r="AH101" s="18">
        <f t="shared" si="71"/>
        <v>1</v>
      </c>
      <c r="AJ101" s="16">
        <f>SUMPRODUCT(N101:N$134,$AC101:$AC$134)/$AC101</f>
        <v>0</v>
      </c>
      <c r="AK101" s="16">
        <f>SUMPRODUCT(P101:P$134,$AC101:$AC$134)/$AC101</f>
        <v>0</v>
      </c>
      <c r="AL101" s="16">
        <f>SUMPRODUCT(Q101:Q$134,$AC101:$AC$134)/$AC101</f>
        <v>0</v>
      </c>
      <c r="AM101" s="16">
        <f>SUMPRODUCT(R101:R$134,$AC101:$AC$134)/$AC101</f>
        <v>0</v>
      </c>
      <c r="AN101" s="16">
        <f>SUMPRODUCT(S101:S$134,$AC101:$AC$134)/$AC101</f>
        <v>0</v>
      </c>
      <c r="AO101" s="16">
        <f>SUMPRODUCT(T101:T$134,$AC101:$AC$134)/$AC101</f>
        <v>0</v>
      </c>
      <c r="AP101" s="16">
        <f>SUMPRODUCT(U101:U$134,$AC101:$AC$134)/$AC101</f>
        <v>0</v>
      </c>
      <c r="AQ101" s="16">
        <f>-SUMPRODUCT(H101:H$134,$AC101:$AC$134)/$AC101</f>
        <v>0</v>
      </c>
      <c r="AS101" s="18">
        <f t="shared" si="82"/>
        <v>0</v>
      </c>
      <c r="AT101" s="18">
        <f t="shared" si="83"/>
        <v>0</v>
      </c>
      <c r="AU101" s="18">
        <f t="shared" si="84"/>
        <v>0</v>
      </c>
      <c r="AV101" s="18">
        <f t="shared" si="85"/>
        <v>0</v>
      </c>
      <c r="AW101" s="18">
        <f t="shared" si="86"/>
        <v>0</v>
      </c>
      <c r="AX101" s="18">
        <f t="shared" si="87"/>
        <v>0</v>
      </c>
      <c r="AY101" s="18">
        <f t="shared" si="88"/>
        <v>0</v>
      </c>
      <c r="AZ101" s="18">
        <f t="shared" si="89"/>
        <v>0</v>
      </c>
      <c r="BB101" s="18">
        <f t="shared" si="91"/>
        <v>0</v>
      </c>
      <c r="BC101" s="18">
        <f t="shared" si="91"/>
        <v>0</v>
      </c>
      <c r="BD101" s="18">
        <f t="shared" si="90"/>
        <v>1</v>
      </c>
    </row>
    <row r="102" spans="2:56" x14ac:dyDescent="0.3">
      <c r="B102" s="21">
        <f t="shared" si="69"/>
        <v>137</v>
      </c>
      <c r="D102" s="16">
        <f t="shared" si="72"/>
        <v>0</v>
      </c>
      <c r="E102" s="16"/>
      <c r="F102" s="16">
        <f t="shared" si="60"/>
        <v>0</v>
      </c>
      <c r="G102" s="16">
        <f t="shared" si="73"/>
        <v>0</v>
      </c>
      <c r="H102" s="16">
        <f t="shared" si="74"/>
        <v>0</v>
      </c>
      <c r="I102" s="16">
        <f t="shared" si="61"/>
        <v>0</v>
      </c>
      <c r="J102" s="16"/>
      <c r="K102" s="16">
        <f t="shared" si="75"/>
        <v>0</v>
      </c>
      <c r="L102" s="16">
        <f t="shared" si="76"/>
        <v>0</v>
      </c>
      <c r="N102" s="16">
        <f t="shared" si="62"/>
        <v>0</v>
      </c>
      <c r="P102" s="16">
        <f t="shared" si="63"/>
        <v>0</v>
      </c>
      <c r="Q102" s="16">
        <f t="shared" si="64"/>
        <v>0</v>
      </c>
      <c r="R102" s="16">
        <f t="shared" si="65"/>
        <v>0</v>
      </c>
      <c r="S102" s="16">
        <f t="shared" si="66"/>
        <v>0</v>
      </c>
      <c r="T102" s="16">
        <f t="shared" si="67"/>
        <v>0</v>
      </c>
      <c r="U102" s="16"/>
      <c r="V102" s="16">
        <f t="shared" si="77"/>
        <v>0</v>
      </c>
      <c r="W102" s="16">
        <f t="shared" si="70"/>
        <v>0</v>
      </c>
      <c r="X102" s="16">
        <f t="shared" si="70"/>
        <v>0</v>
      </c>
      <c r="Z102" s="16">
        <f t="shared" si="78"/>
        <v>0</v>
      </c>
      <c r="AA102" s="16">
        <f t="shared" si="79"/>
        <v>0</v>
      </c>
      <c r="AC102" s="17">
        <f t="shared" si="68"/>
        <v>1.4339400042295789E-2</v>
      </c>
      <c r="AE102" s="16">
        <f>SUMPRODUCT(Z102:Z$134,$AC102:$AC$134)/$AC102</f>
        <v>0</v>
      </c>
      <c r="AF102" s="16">
        <f t="shared" si="80"/>
        <v>0</v>
      </c>
      <c r="AG102" s="18">
        <f t="shared" si="81"/>
        <v>0</v>
      </c>
      <c r="AH102" s="18">
        <f t="shared" si="71"/>
        <v>1</v>
      </c>
      <c r="AJ102" s="16">
        <f>SUMPRODUCT(N102:N$134,$AC102:$AC$134)/$AC102</f>
        <v>0</v>
      </c>
      <c r="AK102" s="16">
        <f>SUMPRODUCT(P102:P$134,$AC102:$AC$134)/$AC102</f>
        <v>0</v>
      </c>
      <c r="AL102" s="16">
        <f>SUMPRODUCT(Q102:Q$134,$AC102:$AC$134)/$AC102</f>
        <v>0</v>
      </c>
      <c r="AM102" s="16">
        <f>SUMPRODUCT(R102:R$134,$AC102:$AC$134)/$AC102</f>
        <v>0</v>
      </c>
      <c r="AN102" s="16">
        <f>SUMPRODUCT(S102:S$134,$AC102:$AC$134)/$AC102</f>
        <v>0</v>
      </c>
      <c r="AO102" s="16">
        <f>SUMPRODUCT(T102:T$134,$AC102:$AC$134)/$AC102</f>
        <v>0</v>
      </c>
      <c r="AP102" s="16">
        <f>SUMPRODUCT(U102:U$134,$AC102:$AC$134)/$AC102</f>
        <v>0</v>
      </c>
      <c r="AQ102" s="16">
        <f>-SUMPRODUCT(H102:H$134,$AC102:$AC$134)/$AC102</f>
        <v>0</v>
      </c>
      <c r="AS102" s="18">
        <f t="shared" si="82"/>
        <v>0</v>
      </c>
      <c r="AT102" s="18">
        <f t="shared" si="83"/>
        <v>0</v>
      </c>
      <c r="AU102" s="18">
        <f t="shared" si="84"/>
        <v>0</v>
      </c>
      <c r="AV102" s="18">
        <f t="shared" si="85"/>
        <v>0</v>
      </c>
      <c r="AW102" s="18">
        <f t="shared" si="86"/>
        <v>0</v>
      </c>
      <c r="AX102" s="18">
        <f t="shared" si="87"/>
        <v>0</v>
      </c>
      <c r="AY102" s="18">
        <f t="shared" si="88"/>
        <v>0</v>
      </c>
      <c r="AZ102" s="18">
        <f t="shared" si="89"/>
        <v>0</v>
      </c>
      <c r="BB102" s="18">
        <f t="shared" si="91"/>
        <v>0</v>
      </c>
      <c r="BC102" s="18">
        <f t="shared" si="91"/>
        <v>0</v>
      </c>
      <c r="BD102" s="18">
        <f t="shared" si="90"/>
        <v>1</v>
      </c>
    </row>
    <row r="103" spans="2:56" x14ac:dyDescent="0.3">
      <c r="B103" s="21">
        <f t="shared" si="69"/>
        <v>138</v>
      </c>
      <c r="D103" s="16">
        <f t="shared" si="72"/>
        <v>0</v>
      </c>
      <c r="E103" s="16"/>
      <c r="F103" s="16">
        <f t="shared" si="60"/>
        <v>0</v>
      </c>
      <c r="G103" s="16">
        <f t="shared" si="73"/>
        <v>0</v>
      </c>
      <c r="H103" s="16">
        <f t="shared" si="74"/>
        <v>0</v>
      </c>
      <c r="I103" s="16">
        <f t="shared" si="61"/>
        <v>0</v>
      </c>
      <c r="J103" s="16"/>
      <c r="K103" s="16">
        <f t="shared" si="75"/>
        <v>0</v>
      </c>
      <c r="L103" s="16">
        <f t="shared" si="76"/>
        <v>0</v>
      </c>
      <c r="N103" s="16">
        <f t="shared" si="62"/>
        <v>0</v>
      </c>
      <c r="P103" s="16">
        <f t="shared" si="63"/>
        <v>0</v>
      </c>
      <c r="Q103" s="16">
        <f t="shared" si="64"/>
        <v>0</v>
      </c>
      <c r="R103" s="16">
        <f t="shared" si="65"/>
        <v>0</v>
      </c>
      <c r="S103" s="16">
        <f t="shared" si="66"/>
        <v>0</v>
      </c>
      <c r="T103" s="16">
        <f t="shared" si="67"/>
        <v>0</v>
      </c>
      <c r="U103" s="16"/>
      <c r="V103" s="16">
        <f t="shared" si="77"/>
        <v>0</v>
      </c>
      <c r="W103" s="16">
        <f t="shared" si="70"/>
        <v>0</v>
      </c>
      <c r="X103" s="16">
        <f t="shared" si="70"/>
        <v>0</v>
      </c>
      <c r="Z103" s="16">
        <f t="shared" si="78"/>
        <v>0</v>
      </c>
      <c r="AA103" s="16">
        <f t="shared" si="79"/>
        <v>0</v>
      </c>
      <c r="AC103" s="17">
        <f t="shared" si="68"/>
        <v>1.3656571468853134E-2</v>
      </c>
      <c r="AE103" s="16">
        <f>SUMPRODUCT(Z103:Z$134,$AC103:$AC$134)/$AC103</f>
        <v>0</v>
      </c>
      <c r="AF103" s="16">
        <f t="shared" si="80"/>
        <v>0</v>
      </c>
      <c r="AG103" s="18">
        <f t="shared" si="81"/>
        <v>0</v>
      </c>
      <c r="AH103" s="18">
        <f t="shared" si="71"/>
        <v>1</v>
      </c>
      <c r="AJ103" s="16">
        <f>SUMPRODUCT(N103:N$134,$AC103:$AC$134)/$AC103</f>
        <v>0</v>
      </c>
      <c r="AK103" s="16">
        <f>SUMPRODUCT(P103:P$134,$AC103:$AC$134)/$AC103</f>
        <v>0</v>
      </c>
      <c r="AL103" s="16">
        <f>SUMPRODUCT(Q103:Q$134,$AC103:$AC$134)/$AC103</f>
        <v>0</v>
      </c>
      <c r="AM103" s="16">
        <f>SUMPRODUCT(R103:R$134,$AC103:$AC$134)/$AC103</f>
        <v>0</v>
      </c>
      <c r="AN103" s="16">
        <f>SUMPRODUCT(S103:S$134,$AC103:$AC$134)/$AC103</f>
        <v>0</v>
      </c>
      <c r="AO103" s="16">
        <f>SUMPRODUCT(T103:T$134,$AC103:$AC$134)/$AC103</f>
        <v>0</v>
      </c>
      <c r="AP103" s="16">
        <f>SUMPRODUCT(U103:U$134,$AC103:$AC$134)/$AC103</f>
        <v>0</v>
      </c>
      <c r="AQ103" s="16">
        <f>-SUMPRODUCT(H103:H$134,$AC103:$AC$134)/$AC103</f>
        <v>0</v>
      </c>
      <c r="AS103" s="18">
        <f t="shared" si="82"/>
        <v>0</v>
      </c>
      <c r="AT103" s="18">
        <f t="shared" si="83"/>
        <v>0</v>
      </c>
      <c r="AU103" s="18">
        <f t="shared" si="84"/>
        <v>0</v>
      </c>
      <c r="AV103" s="18">
        <f t="shared" si="85"/>
        <v>0</v>
      </c>
      <c r="AW103" s="18">
        <f t="shared" si="86"/>
        <v>0</v>
      </c>
      <c r="AX103" s="18">
        <f t="shared" si="87"/>
        <v>0</v>
      </c>
      <c r="AY103" s="18">
        <f t="shared" si="88"/>
        <v>0</v>
      </c>
      <c r="AZ103" s="18">
        <f t="shared" si="89"/>
        <v>0</v>
      </c>
      <c r="BB103" s="18">
        <f t="shared" si="91"/>
        <v>0</v>
      </c>
      <c r="BC103" s="18">
        <f t="shared" si="91"/>
        <v>0</v>
      </c>
      <c r="BD103" s="18">
        <f t="shared" si="90"/>
        <v>1</v>
      </c>
    </row>
    <row r="104" spans="2:56" x14ac:dyDescent="0.3">
      <c r="B104" s="21">
        <f t="shared" si="69"/>
        <v>139</v>
      </c>
      <c r="D104" s="16">
        <f t="shared" si="72"/>
        <v>0</v>
      </c>
      <c r="E104" s="16"/>
      <c r="F104" s="16">
        <f t="shared" si="60"/>
        <v>0</v>
      </c>
      <c r="G104" s="16">
        <f t="shared" si="73"/>
        <v>0</v>
      </c>
      <c r="H104" s="16">
        <f t="shared" si="74"/>
        <v>0</v>
      </c>
      <c r="I104" s="16">
        <f t="shared" si="61"/>
        <v>0</v>
      </c>
      <c r="J104" s="16"/>
      <c r="K104" s="16">
        <f t="shared" si="75"/>
        <v>0</v>
      </c>
      <c r="L104" s="16">
        <f t="shared" si="76"/>
        <v>0</v>
      </c>
      <c r="N104" s="16">
        <f t="shared" si="62"/>
        <v>0</v>
      </c>
      <c r="P104" s="16">
        <f t="shared" si="63"/>
        <v>0</v>
      </c>
      <c r="Q104" s="16">
        <f t="shared" si="64"/>
        <v>0</v>
      </c>
      <c r="R104" s="16">
        <f t="shared" si="65"/>
        <v>0</v>
      </c>
      <c r="S104" s="16">
        <f t="shared" si="66"/>
        <v>0</v>
      </c>
      <c r="T104" s="16">
        <f t="shared" si="67"/>
        <v>0</v>
      </c>
      <c r="U104" s="16"/>
      <c r="V104" s="16">
        <f t="shared" si="77"/>
        <v>0</v>
      </c>
      <c r="W104" s="16">
        <f t="shared" si="70"/>
        <v>0</v>
      </c>
      <c r="X104" s="16">
        <f t="shared" si="70"/>
        <v>0</v>
      </c>
      <c r="Z104" s="16">
        <f t="shared" si="78"/>
        <v>0</v>
      </c>
      <c r="AA104" s="16">
        <f t="shared" si="79"/>
        <v>0</v>
      </c>
      <c r="AC104" s="17">
        <f t="shared" si="68"/>
        <v>1.3006258541764888E-2</v>
      </c>
      <c r="AE104" s="16">
        <f>SUMPRODUCT(Z104:Z$134,$AC104:$AC$134)/$AC104</f>
        <v>0</v>
      </c>
      <c r="AF104" s="16">
        <f t="shared" si="80"/>
        <v>0</v>
      </c>
      <c r="AG104" s="18">
        <f t="shared" si="81"/>
        <v>0</v>
      </c>
      <c r="AH104" s="18">
        <f t="shared" si="71"/>
        <v>1</v>
      </c>
      <c r="AJ104" s="16">
        <f>SUMPRODUCT(N104:N$134,$AC104:$AC$134)/$AC104</f>
        <v>0</v>
      </c>
      <c r="AK104" s="16">
        <f>SUMPRODUCT(P104:P$134,$AC104:$AC$134)/$AC104</f>
        <v>0</v>
      </c>
      <c r="AL104" s="16">
        <f>SUMPRODUCT(Q104:Q$134,$AC104:$AC$134)/$AC104</f>
        <v>0</v>
      </c>
      <c r="AM104" s="16">
        <f>SUMPRODUCT(R104:R$134,$AC104:$AC$134)/$AC104</f>
        <v>0</v>
      </c>
      <c r="AN104" s="16">
        <f>SUMPRODUCT(S104:S$134,$AC104:$AC$134)/$AC104</f>
        <v>0</v>
      </c>
      <c r="AO104" s="16">
        <f>SUMPRODUCT(T104:T$134,$AC104:$AC$134)/$AC104</f>
        <v>0</v>
      </c>
      <c r="AP104" s="16">
        <f>SUMPRODUCT(U104:U$134,$AC104:$AC$134)/$AC104</f>
        <v>0</v>
      </c>
      <c r="AQ104" s="16">
        <f>-SUMPRODUCT(H104:H$134,$AC104:$AC$134)/$AC104</f>
        <v>0</v>
      </c>
      <c r="AS104" s="18">
        <f t="shared" si="82"/>
        <v>0</v>
      </c>
      <c r="AT104" s="18">
        <f t="shared" si="83"/>
        <v>0</v>
      </c>
      <c r="AU104" s="18">
        <f t="shared" si="84"/>
        <v>0</v>
      </c>
      <c r="AV104" s="18">
        <f t="shared" si="85"/>
        <v>0</v>
      </c>
      <c r="AW104" s="18">
        <f t="shared" si="86"/>
        <v>0</v>
      </c>
      <c r="AX104" s="18">
        <f t="shared" si="87"/>
        <v>0</v>
      </c>
      <c r="AY104" s="18">
        <f t="shared" si="88"/>
        <v>0</v>
      </c>
      <c r="AZ104" s="18">
        <f t="shared" si="89"/>
        <v>0</v>
      </c>
      <c r="BB104" s="18">
        <f t="shared" si="91"/>
        <v>0</v>
      </c>
      <c r="BC104" s="18">
        <f t="shared" si="91"/>
        <v>0</v>
      </c>
      <c r="BD104" s="18">
        <f t="shared" si="90"/>
        <v>1</v>
      </c>
    </row>
    <row r="105" spans="2:56" x14ac:dyDescent="0.3">
      <c r="B105" s="21">
        <f t="shared" si="69"/>
        <v>140</v>
      </c>
      <c r="D105" s="16">
        <f t="shared" si="72"/>
        <v>0</v>
      </c>
      <c r="E105" s="16"/>
      <c r="F105" s="16">
        <f t="shared" si="60"/>
        <v>0</v>
      </c>
      <c r="G105" s="16">
        <f t="shared" si="73"/>
        <v>0</v>
      </c>
      <c r="H105" s="16">
        <f t="shared" si="74"/>
        <v>0</v>
      </c>
      <c r="I105" s="16">
        <f t="shared" si="61"/>
        <v>0</v>
      </c>
      <c r="J105" s="16"/>
      <c r="K105" s="16">
        <f t="shared" si="75"/>
        <v>0</v>
      </c>
      <c r="L105" s="16">
        <f t="shared" si="76"/>
        <v>0</v>
      </c>
      <c r="N105" s="16">
        <f t="shared" si="62"/>
        <v>0</v>
      </c>
      <c r="P105" s="16">
        <f t="shared" si="63"/>
        <v>0</v>
      </c>
      <c r="Q105" s="16">
        <f t="shared" si="64"/>
        <v>0</v>
      </c>
      <c r="R105" s="16">
        <f t="shared" si="65"/>
        <v>0</v>
      </c>
      <c r="S105" s="16">
        <f t="shared" si="66"/>
        <v>0</v>
      </c>
      <c r="T105" s="16">
        <f t="shared" si="67"/>
        <v>0</v>
      </c>
      <c r="U105" s="16"/>
      <c r="V105" s="16">
        <f t="shared" si="77"/>
        <v>0</v>
      </c>
      <c r="W105" s="16">
        <f t="shared" si="70"/>
        <v>0</v>
      </c>
      <c r="X105" s="16">
        <f t="shared" si="70"/>
        <v>0</v>
      </c>
      <c r="Z105" s="16">
        <f t="shared" si="78"/>
        <v>0</v>
      </c>
      <c r="AA105" s="16">
        <f t="shared" si="79"/>
        <v>0</v>
      </c>
      <c r="AC105" s="17">
        <f t="shared" si="68"/>
        <v>1.2386912896918942E-2</v>
      </c>
      <c r="AE105" s="16">
        <f>SUMPRODUCT(Z105:Z$134,$AC105:$AC$134)/$AC105</f>
        <v>0</v>
      </c>
      <c r="AF105" s="16">
        <f t="shared" si="80"/>
        <v>0</v>
      </c>
      <c r="AG105" s="18">
        <f t="shared" si="81"/>
        <v>0</v>
      </c>
      <c r="AH105" s="18">
        <f t="shared" si="71"/>
        <v>1</v>
      </c>
      <c r="AJ105" s="16">
        <f>SUMPRODUCT(N105:N$134,$AC105:$AC$134)/$AC105</f>
        <v>0</v>
      </c>
      <c r="AK105" s="16">
        <f>SUMPRODUCT(P105:P$134,$AC105:$AC$134)/$AC105</f>
        <v>0</v>
      </c>
      <c r="AL105" s="16">
        <f>SUMPRODUCT(Q105:Q$134,$AC105:$AC$134)/$AC105</f>
        <v>0</v>
      </c>
      <c r="AM105" s="16">
        <f>SUMPRODUCT(R105:R$134,$AC105:$AC$134)/$AC105</f>
        <v>0</v>
      </c>
      <c r="AN105" s="16">
        <f>SUMPRODUCT(S105:S$134,$AC105:$AC$134)/$AC105</f>
        <v>0</v>
      </c>
      <c r="AO105" s="16">
        <f>SUMPRODUCT(T105:T$134,$AC105:$AC$134)/$AC105</f>
        <v>0</v>
      </c>
      <c r="AP105" s="16">
        <f>SUMPRODUCT(U105:U$134,$AC105:$AC$134)/$AC105</f>
        <v>0</v>
      </c>
      <c r="AQ105" s="16">
        <f>-SUMPRODUCT(H105:H$134,$AC105:$AC$134)/$AC105</f>
        <v>0</v>
      </c>
      <c r="AS105" s="18">
        <f t="shared" si="82"/>
        <v>0</v>
      </c>
      <c r="AT105" s="18">
        <f t="shared" si="83"/>
        <v>0</v>
      </c>
      <c r="AU105" s="18">
        <f t="shared" si="84"/>
        <v>0</v>
      </c>
      <c r="AV105" s="18">
        <f t="shared" si="85"/>
        <v>0</v>
      </c>
      <c r="AW105" s="18">
        <f t="shared" si="86"/>
        <v>0</v>
      </c>
      <c r="AX105" s="18">
        <f t="shared" si="87"/>
        <v>0</v>
      </c>
      <c r="AY105" s="18">
        <f t="shared" si="88"/>
        <v>0</v>
      </c>
      <c r="AZ105" s="18">
        <f t="shared" si="89"/>
        <v>0</v>
      </c>
      <c r="BB105" s="18">
        <f t="shared" si="91"/>
        <v>0</v>
      </c>
      <c r="BC105" s="18">
        <f t="shared" si="91"/>
        <v>0</v>
      </c>
      <c r="BD105" s="18">
        <f t="shared" si="90"/>
        <v>1</v>
      </c>
    </row>
    <row r="106" spans="2:56" x14ac:dyDescent="0.3">
      <c r="B106" s="21">
        <f t="shared" si="69"/>
        <v>141</v>
      </c>
      <c r="D106" s="16">
        <f t="shared" si="72"/>
        <v>0</v>
      </c>
      <c r="E106" s="16"/>
      <c r="F106" s="16">
        <f t="shared" si="60"/>
        <v>0</v>
      </c>
      <c r="G106" s="16">
        <f t="shared" si="73"/>
        <v>0</v>
      </c>
      <c r="H106" s="16">
        <f t="shared" si="74"/>
        <v>0</v>
      </c>
      <c r="I106" s="16">
        <f t="shared" si="61"/>
        <v>0</v>
      </c>
      <c r="J106" s="16"/>
      <c r="K106" s="16">
        <f t="shared" si="75"/>
        <v>0</v>
      </c>
      <c r="L106" s="16">
        <f t="shared" si="76"/>
        <v>0</v>
      </c>
      <c r="N106" s="16">
        <f t="shared" si="62"/>
        <v>0</v>
      </c>
      <c r="P106" s="16">
        <f t="shared" si="63"/>
        <v>0</v>
      </c>
      <c r="Q106" s="16">
        <f t="shared" si="64"/>
        <v>0</v>
      </c>
      <c r="R106" s="16">
        <f t="shared" si="65"/>
        <v>0</v>
      </c>
      <c r="S106" s="16">
        <f t="shared" si="66"/>
        <v>0</v>
      </c>
      <c r="T106" s="16">
        <f t="shared" si="67"/>
        <v>0</v>
      </c>
      <c r="U106" s="16"/>
      <c r="V106" s="16">
        <f t="shared" si="77"/>
        <v>0</v>
      </c>
      <c r="W106" s="16">
        <f t="shared" si="70"/>
        <v>0</v>
      </c>
      <c r="X106" s="16">
        <f t="shared" si="70"/>
        <v>0</v>
      </c>
      <c r="Z106" s="16">
        <f t="shared" si="78"/>
        <v>0</v>
      </c>
      <c r="AA106" s="16">
        <f t="shared" si="79"/>
        <v>0</v>
      </c>
      <c r="AC106" s="17">
        <f t="shared" si="68"/>
        <v>1.1797059901827561E-2</v>
      </c>
      <c r="AE106" s="16">
        <f>SUMPRODUCT(Z106:Z$134,$AC106:$AC$134)/$AC106</f>
        <v>0</v>
      </c>
      <c r="AF106" s="16">
        <f t="shared" si="80"/>
        <v>0</v>
      </c>
      <c r="AG106" s="18">
        <f t="shared" si="81"/>
        <v>0</v>
      </c>
      <c r="AH106" s="18">
        <f t="shared" si="71"/>
        <v>1</v>
      </c>
      <c r="AJ106" s="16">
        <f>SUMPRODUCT(N106:N$134,$AC106:$AC$134)/$AC106</f>
        <v>0</v>
      </c>
      <c r="AK106" s="16">
        <f>SUMPRODUCT(P106:P$134,$AC106:$AC$134)/$AC106</f>
        <v>0</v>
      </c>
      <c r="AL106" s="16">
        <f>SUMPRODUCT(Q106:Q$134,$AC106:$AC$134)/$AC106</f>
        <v>0</v>
      </c>
      <c r="AM106" s="16">
        <f>SUMPRODUCT(R106:R$134,$AC106:$AC$134)/$AC106</f>
        <v>0</v>
      </c>
      <c r="AN106" s="16">
        <f>SUMPRODUCT(S106:S$134,$AC106:$AC$134)/$AC106</f>
        <v>0</v>
      </c>
      <c r="AO106" s="16">
        <f>SUMPRODUCT(T106:T$134,$AC106:$AC$134)/$AC106</f>
        <v>0</v>
      </c>
      <c r="AP106" s="16">
        <f>SUMPRODUCT(U106:U$134,$AC106:$AC$134)/$AC106</f>
        <v>0</v>
      </c>
      <c r="AQ106" s="16">
        <f>-SUMPRODUCT(H106:H$134,$AC106:$AC$134)/$AC106</f>
        <v>0</v>
      </c>
      <c r="AS106" s="18">
        <f t="shared" si="82"/>
        <v>0</v>
      </c>
      <c r="AT106" s="18">
        <f t="shared" si="83"/>
        <v>0</v>
      </c>
      <c r="AU106" s="18">
        <f t="shared" si="84"/>
        <v>0</v>
      </c>
      <c r="AV106" s="18">
        <f t="shared" si="85"/>
        <v>0</v>
      </c>
      <c r="AW106" s="18">
        <f t="shared" si="86"/>
        <v>0</v>
      </c>
      <c r="AX106" s="18">
        <f t="shared" si="87"/>
        <v>0</v>
      </c>
      <c r="AY106" s="18">
        <f t="shared" si="88"/>
        <v>0</v>
      </c>
      <c r="AZ106" s="18">
        <f t="shared" si="89"/>
        <v>0</v>
      </c>
      <c r="BB106" s="18">
        <f t="shared" si="91"/>
        <v>0</v>
      </c>
      <c r="BC106" s="18">
        <f t="shared" si="91"/>
        <v>0</v>
      </c>
      <c r="BD106" s="18">
        <f t="shared" si="90"/>
        <v>1</v>
      </c>
    </row>
    <row r="107" spans="2:56" x14ac:dyDescent="0.3">
      <c r="B107" s="21">
        <f t="shared" si="69"/>
        <v>142</v>
      </c>
      <c r="D107" s="16">
        <f t="shared" si="72"/>
        <v>0</v>
      </c>
      <c r="E107" s="16"/>
      <c r="F107" s="16">
        <f t="shared" si="60"/>
        <v>0</v>
      </c>
      <c r="G107" s="16">
        <f t="shared" si="73"/>
        <v>0</v>
      </c>
      <c r="H107" s="16">
        <f t="shared" si="74"/>
        <v>0</v>
      </c>
      <c r="I107" s="16">
        <f t="shared" si="61"/>
        <v>0</v>
      </c>
      <c r="J107" s="16"/>
      <c r="K107" s="16">
        <f t="shared" si="75"/>
        <v>0</v>
      </c>
      <c r="L107" s="16">
        <f t="shared" si="76"/>
        <v>0</v>
      </c>
      <c r="N107" s="16">
        <f t="shared" si="62"/>
        <v>0</v>
      </c>
      <c r="P107" s="16">
        <f t="shared" si="63"/>
        <v>0</v>
      </c>
      <c r="Q107" s="16">
        <f t="shared" si="64"/>
        <v>0</v>
      </c>
      <c r="R107" s="16">
        <f t="shared" si="65"/>
        <v>0</v>
      </c>
      <c r="S107" s="16">
        <f t="shared" si="66"/>
        <v>0</v>
      </c>
      <c r="T107" s="16">
        <f t="shared" si="67"/>
        <v>0</v>
      </c>
      <c r="U107" s="16"/>
      <c r="V107" s="16">
        <f t="shared" si="77"/>
        <v>0</v>
      </c>
      <c r="W107" s="16">
        <f t="shared" si="70"/>
        <v>0</v>
      </c>
      <c r="X107" s="16">
        <f t="shared" si="70"/>
        <v>0</v>
      </c>
      <c r="Z107" s="16">
        <f t="shared" si="78"/>
        <v>0</v>
      </c>
      <c r="AA107" s="16">
        <f t="shared" si="79"/>
        <v>0</v>
      </c>
      <c r="AC107" s="17">
        <f t="shared" si="68"/>
        <v>1.123529514459768E-2</v>
      </c>
      <c r="AE107" s="16">
        <f>SUMPRODUCT(Z107:Z$134,$AC107:$AC$134)/$AC107</f>
        <v>0</v>
      </c>
      <c r="AF107" s="16">
        <f t="shared" si="80"/>
        <v>0</v>
      </c>
      <c r="AG107" s="18">
        <f t="shared" si="81"/>
        <v>0</v>
      </c>
      <c r="AH107" s="18">
        <f t="shared" si="71"/>
        <v>1</v>
      </c>
      <c r="AJ107" s="16">
        <f>SUMPRODUCT(N107:N$134,$AC107:$AC$134)/$AC107</f>
        <v>0</v>
      </c>
      <c r="AK107" s="16">
        <f>SUMPRODUCT(P107:P$134,$AC107:$AC$134)/$AC107</f>
        <v>0</v>
      </c>
      <c r="AL107" s="16">
        <f>SUMPRODUCT(Q107:Q$134,$AC107:$AC$134)/$AC107</f>
        <v>0</v>
      </c>
      <c r="AM107" s="16">
        <f>SUMPRODUCT(R107:R$134,$AC107:$AC$134)/$AC107</f>
        <v>0</v>
      </c>
      <c r="AN107" s="16">
        <f>SUMPRODUCT(S107:S$134,$AC107:$AC$134)/$AC107</f>
        <v>0</v>
      </c>
      <c r="AO107" s="16">
        <f>SUMPRODUCT(T107:T$134,$AC107:$AC$134)/$AC107</f>
        <v>0</v>
      </c>
      <c r="AP107" s="16">
        <f>SUMPRODUCT(U107:U$134,$AC107:$AC$134)/$AC107</f>
        <v>0</v>
      </c>
      <c r="AQ107" s="16">
        <f>-SUMPRODUCT(H107:H$134,$AC107:$AC$134)/$AC107</f>
        <v>0</v>
      </c>
      <c r="AS107" s="18">
        <f t="shared" si="82"/>
        <v>0</v>
      </c>
      <c r="AT107" s="18">
        <f t="shared" si="83"/>
        <v>0</v>
      </c>
      <c r="AU107" s="18">
        <f t="shared" si="84"/>
        <v>0</v>
      </c>
      <c r="AV107" s="18">
        <f t="shared" si="85"/>
        <v>0</v>
      </c>
      <c r="AW107" s="18">
        <f t="shared" si="86"/>
        <v>0</v>
      </c>
      <c r="AX107" s="18">
        <f t="shared" si="87"/>
        <v>0</v>
      </c>
      <c r="AY107" s="18">
        <f t="shared" si="88"/>
        <v>0</v>
      </c>
      <c r="AZ107" s="18">
        <f t="shared" si="89"/>
        <v>0</v>
      </c>
      <c r="BB107" s="18">
        <f t="shared" si="91"/>
        <v>0</v>
      </c>
      <c r="BC107" s="18">
        <f t="shared" si="91"/>
        <v>0</v>
      </c>
      <c r="BD107" s="18">
        <f t="shared" si="90"/>
        <v>1</v>
      </c>
    </row>
    <row r="108" spans="2:56" x14ac:dyDescent="0.3">
      <c r="B108" s="21">
        <f t="shared" si="69"/>
        <v>143</v>
      </c>
      <c r="D108" s="16">
        <f t="shared" ref="D108:D117" si="92">K107</f>
        <v>0</v>
      </c>
      <c r="E108" s="16"/>
      <c r="F108" s="16">
        <f t="shared" si="60"/>
        <v>0</v>
      </c>
      <c r="G108" s="16">
        <f t="shared" ref="G108:G117" si="93">-AA108</f>
        <v>0</v>
      </c>
      <c r="H108" s="16">
        <f t="shared" ref="H108:H117" si="94">-MIN(SUM(D108:G108),Z108-Z108*AH108)</f>
        <v>0</v>
      </c>
      <c r="I108" s="16">
        <f t="shared" si="61"/>
        <v>0</v>
      </c>
      <c r="J108" s="16"/>
      <c r="K108" s="16">
        <f t="shared" ref="K108:K117" si="95">SUM(D108:J108)</f>
        <v>0</v>
      </c>
      <c r="L108" s="16">
        <f t="shared" ref="L108:L117" si="96">IF(K108&gt;0,1,0)</f>
        <v>0</v>
      </c>
      <c r="N108" s="16">
        <f t="shared" si="62"/>
        <v>0</v>
      </c>
      <c r="P108" s="16">
        <f t="shared" si="63"/>
        <v>0</v>
      </c>
      <c r="Q108" s="16">
        <f t="shared" si="64"/>
        <v>0</v>
      </c>
      <c r="R108" s="16">
        <f t="shared" si="65"/>
        <v>0</v>
      </c>
      <c r="S108" s="16">
        <f t="shared" si="66"/>
        <v>0</v>
      </c>
      <c r="T108" s="16">
        <f t="shared" si="67"/>
        <v>0</v>
      </c>
      <c r="U108" s="16"/>
      <c r="V108" s="16">
        <f t="shared" ref="V108:V117" si="97">SUM(P108:U108)</f>
        <v>0</v>
      </c>
      <c r="W108" s="16">
        <f t="shared" si="70"/>
        <v>0</v>
      </c>
      <c r="X108" s="16">
        <f t="shared" si="70"/>
        <v>0</v>
      </c>
      <c r="Z108" s="16">
        <f t="shared" ref="Z108:Z117" si="98">MAX(N108-V108,0)</f>
        <v>0</v>
      </c>
      <c r="AA108" s="16">
        <f t="shared" ref="AA108:AA117" si="99">MIN(N108-V108,0)</f>
        <v>0</v>
      </c>
      <c r="AC108" s="17">
        <f t="shared" si="68"/>
        <v>1.0700281090093026E-2</v>
      </c>
      <c r="AE108" s="16">
        <f>SUMPRODUCT(Z108:Z$134,$AC108:$AC$134)/$AC108</f>
        <v>0</v>
      </c>
      <c r="AF108" s="16">
        <f t="shared" ref="AF108:AF117" si="100">SUM(D108:E108)</f>
        <v>0</v>
      </c>
      <c r="AG108" s="18">
        <f t="shared" ref="AG108:AG117" si="101">IFERROR(MIN(AF108/AE108,1),0)</f>
        <v>0</v>
      </c>
      <c r="AH108" s="18">
        <f t="shared" si="71"/>
        <v>1</v>
      </c>
      <c r="AJ108" s="16">
        <f>SUMPRODUCT(N108:N$134,$AC108:$AC$134)/$AC108</f>
        <v>0</v>
      </c>
      <c r="AK108" s="16">
        <f>SUMPRODUCT(P108:P$134,$AC108:$AC$134)/$AC108</f>
        <v>0</v>
      </c>
      <c r="AL108" s="16">
        <f>SUMPRODUCT(Q108:Q$134,$AC108:$AC$134)/$AC108</f>
        <v>0</v>
      </c>
      <c r="AM108" s="16">
        <f>SUMPRODUCT(R108:R$134,$AC108:$AC$134)/$AC108</f>
        <v>0</v>
      </c>
      <c r="AN108" s="16">
        <f>SUMPRODUCT(S108:S$134,$AC108:$AC$134)/$AC108</f>
        <v>0</v>
      </c>
      <c r="AO108" s="16">
        <f>SUMPRODUCT(T108:T$134,$AC108:$AC$134)/$AC108</f>
        <v>0</v>
      </c>
      <c r="AP108" s="16">
        <f>SUMPRODUCT(U108:U$134,$AC108:$AC$134)/$AC108</f>
        <v>0</v>
      </c>
      <c r="AQ108" s="16">
        <f>-SUMPRODUCT(H108:H$134,$AC108:$AC$134)/$AC108</f>
        <v>0</v>
      </c>
      <c r="AS108" s="18">
        <f t="shared" ref="AS108:AS117" si="102">IFERROR(AK108/$AJ108,0)</f>
        <v>0</v>
      </c>
      <c r="AT108" s="18">
        <f t="shared" ref="AT108:AT117" si="103">IFERROR(AL108/$AJ108,0)</f>
        <v>0</v>
      </c>
      <c r="AU108" s="18">
        <f t="shared" ref="AU108:AU117" si="104">IFERROR(AM108/$AJ108,0)</f>
        <v>0</v>
      </c>
      <c r="AV108" s="18">
        <f t="shared" ref="AV108:AV117" si="105">IFERROR(AN108/$AJ108,0)</f>
        <v>0</v>
      </c>
      <c r="AW108" s="18">
        <f t="shared" ref="AW108:AW117" si="106">IFERROR(AO108/$AJ108,0)</f>
        <v>0</v>
      </c>
      <c r="AX108" s="18">
        <f t="shared" ref="AX108:AX117" si="107">IFERROR(AP108/$AJ108,0)</f>
        <v>0</v>
      </c>
      <c r="AY108" s="18">
        <f t="shared" ref="AY108:AY117" si="108">IFERROR(AQ108/$AJ108,0)</f>
        <v>0</v>
      </c>
      <c r="AZ108" s="18">
        <f t="shared" ref="AZ108:AZ117" si="109">SUM(AS108:AY108)</f>
        <v>0</v>
      </c>
      <c r="BB108" s="18">
        <f t="shared" si="91"/>
        <v>0</v>
      </c>
      <c r="BC108" s="18">
        <f t="shared" si="91"/>
        <v>0</v>
      </c>
      <c r="BD108" s="18">
        <f t="shared" ref="BD108:BD117" si="110">MIN(1,1-AZ108)</f>
        <v>1</v>
      </c>
    </row>
    <row r="109" spans="2:56" x14ac:dyDescent="0.3">
      <c r="B109" s="21">
        <f t="shared" si="69"/>
        <v>144</v>
      </c>
      <c r="D109" s="16">
        <f t="shared" si="92"/>
        <v>0</v>
      </c>
      <c r="E109" s="16"/>
      <c r="F109" s="16">
        <f t="shared" si="60"/>
        <v>0</v>
      </c>
      <c r="G109" s="16">
        <f t="shared" si="93"/>
        <v>0</v>
      </c>
      <c r="H109" s="16">
        <f t="shared" si="94"/>
        <v>0</v>
      </c>
      <c r="I109" s="16">
        <f t="shared" si="61"/>
        <v>0</v>
      </c>
      <c r="J109" s="16"/>
      <c r="K109" s="16">
        <f t="shared" si="95"/>
        <v>0</v>
      </c>
      <c r="L109" s="16">
        <f t="shared" si="96"/>
        <v>0</v>
      </c>
      <c r="N109" s="16">
        <f t="shared" si="62"/>
        <v>0</v>
      </c>
      <c r="P109" s="16">
        <f t="shared" si="63"/>
        <v>0</v>
      </c>
      <c r="Q109" s="16">
        <f t="shared" si="64"/>
        <v>0</v>
      </c>
      <c r="R109" s="16">
        <f t="shared" si="65"/>
        <v>0</v>
      </c>
      <c r="S109" s="16">
        <f t="shared" si="66"/>
        <v>0</v>
      </c>
      <c r="T109" s="16">
        <f t="shared" si="67"/>
        <v>0</v>
      </c>
      <c r="U109" s="16"/>
      <c r="V109" s="16">
        <f t="shared" si="97"/>
        <v>0</v>
      </c>
      <c r="W109" s="16">
        <f t="shared" si="70"/>
        <v>0</v>
      </c>
      <c r="X109" s="16">
        <f t="shared" si="70"/>
        <v>0</v>
      </c>
      <c r="Z109" s="16">
        <f t="shared" si="98"/>
        <v>0</v>
      </c>
      <c r="AA109" s="16">
        <f t="shared" si="99"/>
        <v>0</v>
      </c>
      <c r="AC109" s="17">
        <f t="shared" si="68"/>
        <v>1.0190743895326695E-2</v>
      </c>
      <c r="AE109" s="16">
        <f>SUMPRODUCT(Z109:Z$134,$AC109:$AC$134)/$AC109</f>
        <v>0</v>
      </c>
      <c r="AF109" s="16">
        <f t="shared" si="100"/>
        <v>0</v>
      </c>
      <c r="AG109" s="18">
        <f t="shared" si="101"/>
        <v>0</v>
      </c>
      <c r="AH109" s="18">
        <f t="shared" si="71"/>
        <v>1</v>
      </c>
      <c r="AJ109" s="16">
        <f>SUMPRODUCT(N109:N$134,$AC109:$AC$134)/$AC109</f>
        <v>0</v>
      </c>
      <c r="AK109" s="16">
        <f>SUMPRODUCT(P109:P$134,$AC109:$AC$134)/$AC109</f>
        <v>0</v>
      </c>
      <c r="AL109" s="16">
        <f>SUMPRODUCT(Q109:Q$134,$AC109:$AC$134)/$AC109</f>
        <v>0</v>
      </c>
      <c r="AM109" s="16">
        <f>SUMPRODUCT(R109:R$134,$AC109:$AC$134)/$AC109</f>
        <v>0</v>
      </c>
      <c r="AN109" s="16">
        <f>SUMPRODUCT(S109:S$134,$AC109:$AC$134)/$AC109</f>
        <v>0</v>
      </c>
      <c r="AO109" s="16">
        <f>SUMPRODUCT(T109:T$134,$AC109:$AC$134)/$AC109</f>
        <v>0</v>
      </c>
      <c r="AP109" s="16">
        <f>SUMPRODUCT(U109:U$134,$AC109:$AC$134)/$AC109</f>
        <v>0</v>
      </c>
      <c r="AQ109" s="16">
        <f>-SUMPRODUCT(H109:H$134,$AC109:$AC$134)/$AC109</f>
        <v>0</v>
      </c>
      <c r="AS109" s="18">
        <f t="shared" si="102"/>
        <v>0</v>
      </c>
      <c r="AT109" s="18">
        <f t="shared" si="103"/>
        <v>0</v>
      </c>
      <c r="AU109" s="18">
        <f t="shared" si="104"/>
        <v>0</v>
      </c>
      <c r="AV109" s="18">
        <f t="shared" si="105"/>
        <v>0</v>
      </c>
      <c r="AW109" s="18">
        <f t="shared" si="106"/>
        <v>0</v>
      </c>
      <c r="AX109" s="18">
        <f t="shared" si="107"/>
        <v>0</v>
      </c>
      <c r="AY109" s="18">
        <f t="shared" si="108"/>
        <v>0</v>
      </c>
      <c r="AZ109" s="18">
        <f t="shared" si="109"/>
        <v>0</v>
      </c>
      <c r="BB109" s="18">
        <f t="shared" ref="BB109:BC124" si="111">SUMIF($AS$5:$AY$5,BB$5,$AS109:$AY109)</f>
        <v>0</v>
      </c>
      <c r="BC109" s="18">
        <f t="shared" si="111"/>
        <v>0</v>
      </c>
      <c r="BD109" s="18">
        <f t="shared" si="110"/>
        <v>1</v>
      </c>
    </row>
    <row r="110" spans="2:56" x14ac:dyDescent="0.3">
      <c r="B110" s="21">
        <f t="shared" si="69"/>
        <v>145</v>
      </c>
      <c r="D110" s="16">
        <f t="shared" si="92"/>
        <v>0</v>
      </c>
      <c r="E110" s="16"/>
      <c r="F110" s="16">
        <f t="shared" si="60"/>
        <v>0</v>
      </c>
      <c r="G110" s="16">
        <f t="shared" si="93"/>
        <v>0</v>
      </c>
      <c r="H110" s="16">
        <f t="shared" si="94"/>
        <v>0</v>
      </c>
      <c r="I110" s="16">
        <f t="shared" si="61"/>
        <v>0</v>
      </c>
      <c r="J110" s="16"/>
      <c r="K110" s="16">
        <f t="shared" si="95"/>
        <v>0</v>
      </c>
      <c r="L110" s="16">
        <f t="shared" si="96"/>
        <v>0</v>
      </c>
      <c r="N110" s="16">
        <f t="shared" si="62"/>
        <v>0</v>
      </c>
      <c r="P110" s="16">
        <f t="shared" si="63"/>
        <v>0</v>
      </c>
      <c r="Q110" s="16">
        <f t="shared" si="64"/>
        <v>0</v>
      </c>
      <c r="R110" s="16">
        <f t="shared" si="65"/>
        <v>0</v>
      </c>
      <c r="S110" s="16">
        <f t="shared" si="66"/>
        <v>0</v>
      </c>
      <c r="T110" s="16">
        <f t="shared" si="67"/>
        <v>0</v>
      </c>
      <c r="U110" s="16"/>
      <c r="V110" s="16">
        <f t="shared" si="97"/>
        <v>0</v>
      </c>
      <c r="W110" s="16">
        <f t="shared" si="70"/>
        <v>0</v>
      </c>
      <c r="X110" s="16">
        <f t="shared" si="70"/>
        <v>0</v>
      </c>
      <c r="Z110" s="16">
        <f t="shared" si="98"/>
        <v>0</v>
      </c>
      <c r="AA110" s="16">
        <f t="shared" si="99"/>
        <v>0</v>
      </c>
      <c r="AC110" s="17">
        <f t="shared" si="68"/>
        <v>9.7054703765016102E-3</v>
      </c>
      <c r="AE110" s="16">
        <f>SUMPRODUCT(Z110:Z$134,$AC110:$AC$134)/$AC110</f>
        <v>0</v>
      </c>
      <c r="AF110" s="16">
        <f t="shared" si="100"/>
        <v>0</v>
      </c>
      <c r="AG110" s="18">
        <f t="shared" si="101"/>
        <v>0</v>
      </c>
      <c r="AH110" s="18">
        <f t="shared" si="71"/>
        <v>1</v>
      </c>
      <c r="AJ110" s="16">
        <f>SUMPRODUCT(N110:N$134,$AC110:$AC$134)/$AC110</f>
        <v>0</v>
      </c>
      <c r="AK110" s="16">
        <f>SUMPRODUCT(P110:P$134,$AC110:$AC$134)/$AC110</f>
        <v>0</v>
      </c>
      <c r="AL110" s="16">
        <f>SUMPRODUCT(Q110:Q$134,$AC110:$AC$134)/$AC110</f>
        <v>0</v>
      </c>
      <c r="AM110" s="16">
        <f>SUMPRODUCT(R110:R$134,$AC110:$AC$134)/$AC110</f>
        <v>0</v>
      </c>
      <c r="AN110" s="16">
        <f>SUMPRODUCT(S110:S$134,$AC110:$AC$134)/$AC110</f>
        <v>0</v>
      </c>
      <c r="AO110" s="16">
        <f>SUMPRODUCT(T110:T$134,$AC110:$AC$134)/$AC110</f>
        <v>0</v>
      </c>
      <c r="AP110" s="16">
        <f>SUMPRODUCT(U110:U$134,$AC110:$AC$134)/$AC110</f>
        <v>0</v>
      </c>
      <c r="AQ110" s="16">
        <f>-SUMPRODUCT(H110:H$134,$AC110:$AC$134)/$AC110</f>
        <v>0</v>
      </c>
      <c r="AS110" s="18">
        <f t="shared" si="102"/>
        <v>0</v>
      </c>
      <c r="AT110" s="18">
        <f t="shared" si="103"/>
        <v>0</v>
      </c>
      <c r="AU110" s="18">
        <f t="shared" si="104"/>
        <v>0</v>
      </c>
      <c r="AV110" s="18">
        <f t="shared" si="105"/>
        <v>0</v>
      </c>
      <c r="AW110" s="18">
        <f t="shared" si="106"/>
        <v>0</v>
      </c>
      <c r="AX110" s="18">
        <f t="shared" si="107"/>
        <v>0</v>
      </c>
      <c r="AY110" s="18">
        <f t="shared" si="108"/>
        <v>0</v>
      </c>
      <c r="AZ110" s="18">
        <f t="shared" si="109"/>
        <v>0</v>
      </c>
      <c r="BB110" s="18">
        <f t="shared" si="111"/>
        <v>0</v>
      </c>
      <c r="BC110" s="18">
        <f t="shared" si="111"/>
        <v>0</v>
      </c>
      <c r="BD110" s="18">
        <f t="shared" si="110"/>
        <v>1</v>
      </c>
    </row>
    <row r="111" spans="2:56" x14ac:dyDescent="0.3">
      <c r="B111" s="21">
        <f t="shared" si="69"/>
        <v>146</v>
      </c>
      <c r="D111" s="16">
        <f t="shared" si="92"/>
        <v>0</v>
      </c>
      <c r="E111" s="16"/>
      <c r="F111" s="16">
        <f t="shared" ref="F111:F134" si="112">IF($B111&lt;retirement_age,savings*(1+inflation)^($B111-age),0)</f>
        <v>0</v>
      </c>
      <c r="G111" s="16">
        <f t="shared" si="93"/>
        <v>0</v>
      </c>
      <c r="H111" s="16">
        <f t="shared" si="94"/>
        <v>0</v>
      </c>
      <c r="I111" s="16">
        <f t="shared" ref="I111:I134" si="113">SUM(D111:H111)*return</f>
        <v>0</v>
      </c>
      <c r="J111" s="16"/>
      <c r="K111" s="16">
        <f t="shared" si="95"/>
        <v>0</v>
      </c>
      <c r="L111" s="16">
        <f t="shared" si="96"/>
        <v>0</v>
      </c>
      <c r="N111" s="16">
        <f t="shared" ref="N111:N134" si="114">IF(AND($B111&gt;=retirement_age,$B111&lt;=life_exp),budget*(1+inflation)^($B111-age),0)</f>
        <v>0</v>
      </c>
      <c r="P111" s="16">
        <f t="shared" ref="P111:P134" si="115">IF(AND($B111&gt;=ss_age,$B111&lt;=life_exp),ss_benefit*(1+inflation)^($B111-age),0)</f>
        <v>0</v>
      </c>
      <c r="Q111" s="16">
        <f t="shared" ref="Q111:Q134" si="116">IF(AND($B111&gt;=is1_age,$B111&lt;=life_exp),is1_benefit*(1+inflation*(is1_inflation="Yes"))^($B111-is1_age),0)</f>
        <v>0</v>
      </c>
      <c r="R111" s="16">
        <f t="shared" ref="R111:R134" si="117">IF(AND($B111&gt;=is2_age,$B111&lt;=life_exp),is2_benefit*(1+inflation*(is2_inflation="Yes"))^($B111-is2_age),0)</f>
        <v>0</v>
      </c>
      <c r="S111" s="16">
        <f t="shared" ref="S111:S134" si="118">IF(AND($B111&gt;=is3_age,$B111&lt;=life_exp),is3_benefit*(1+inflation*(is3_inflation="Yes"))^($B111-is3_age),0)</f>
        <v>0</v>
      </c>
      <c r="T111" s="16">
        <f t="shared" ref="T111:T134" si="119">IF(AND($B111&gt;=is4_age,$B111&lt;=life_exp),is4_benefit*(1+inflation*(is4_inflation="Yes"))^($B111-is4_age),0)</f>
        <v>0</v>
      </c>
      <c r="U111" s="16"/>
      <c r="V111" s="16">
        <f t="shared" si="97"/>
        <v>0</v>
      </c>
      <c r="W111" s="16">
        <f t="shared" si="70"/>
        <v>0</v>
      </c>
      <c r="X111" s="16">
        <f t="shared" si="70"/>
        <v>0</v>
      </c>
      <c r="Z111" s="16">
        <f t="shared" si="98"/>
        <v>0</v>
      </c>
      <c r="AA111" s="16">
        <f t="shared" si="99"/>
        <v>0</v>
      </c>
      <c r="AC111" s="17">
        <f t="shared" ref="AC111:AC134" si="120">(1+return)^-($B111-age)</f>
        <v>9.2433051204777253E-3</v>
      </c>
      <c r="AE111" s="16">
        <f>SUMPRODUCT(Z111:Z$134,$AC111:$AC$134)/$AC111</f>
        <v>0</v>
      </c>
      <c r="AF111" s="16">
        <f t="shared" si="100"/>
        <v>0</v>
      </c>
      <c r="AG111" s="18">
        <f t="shared" si="101"/>
        <v>0</v>
      </c>
      <c r="AH111" s="18">
        <f t="shared" si="71"/>
        <v>1</v>
      </c>
      <c r="AJ111" s="16">
        <f>SUMPRODUCT(N111:N$134,$AC111:$AC$134)/$AC111</f>
        <v>0</v>
      </c>
      <c r="AK111" s="16">
        <f>SUMPRODUCT(P111:P$134,$AC111:$AC$134)/$AC111</f>
        <v>0</v>
      </c>
      <c r="AL111" s="16">
        <f>SUMPRODUCT(Q111:Q$134,$AC111:$AC$134)/$AC111</f>
        <v>0</v>
      </c>
      <c r="AM111" s="16">
        <f>SUMPRODUCT(R111:R$134,$AC111:$AC$134)/$AC111</f>
        <v>0</v>
      </c>
      <c r="AN111" s="16">
        <f>SUMPRODUCT(S111:S$134,$AC111:$AC$134)/$AC111</f>
        <v>0</v>
      </c>
      <c r="AO111" s="16">
        <f>SUMPRODUCT(T111:T$134,$AC111:$AC$134)/$AC111</f>
        <v>0</v>
      </c>
      <c r="AP111" s="16">
        <f>SUMPRODUCT(U111:U$134,$AC111:$AC$134)/$AC111</f>
        <v>0</v>
      </c>
      <c r="AQ111" s="16">
        <f>-SUMPRODUCT(H111:H$134,$AC111:$AC$134)/$AC111</f>
        <v>0</v>
      </c>
      <c r="AS111" s="18">
        <f t="shared" si="102"/>
        <v>0</v>
      </c>
      <c r="AT111" s="18">
        <f t="shared" si="103"/>
        <v>0</v>
      </c>
      <c r="AU111" s="18">
        <f t="shared" si="104"/>
        <v>0</v>
      </c>
      <c r="AV111" s="18">
        <f t="shared" si="105"/>
        <v>0</v>
      </c>
      <c r="AW111" s="18">
        <f t="shared" si="106"/>
        <v>0</v>
      </c>
      <c r="AX111" s="18">
        <f t="shared" si="107"/>
        <v>0</v>
      </c>
      <c r="AY111" s="18">
        <f t="shared" si="108"/>
        <v>0</v>
      </c>
      <c r="AZ111" s="18">
        <f t="shared" si="109"/>
        <v>0</v>
      </c>
      <c r="BB111" s="18">
        <f t="shared" si="111"/>
        <v>0</v>
      </c>
      <c r="BC111" s="18">
        <f t="shared" si="111"/>
        <v>0</v>
      </c>
      <c r="BD111" s="18">
        <f t="shared" si="110"/>
        <v>1</v>
      </c>
    </row>
    <row r="112" spans="2:56" x14ac:dyDescent="0.3">
      <c r="B112" s="21">
        <f t="shared" si="69"/>
        <v>147</v>
      </c>
      <c r="D112" s="16">
        <f t="shared" si="92"/>
        <v>0</v>
      </c>
      <c r="E112" s="16"/>
      <c r="F112" s="16">
        <f t="shared" si="112"/>
        <v>0</v>
      </c>
      <c r="G112" s="16">
        <f t="shared" si="93"/>
        <v>0</v>
      </c>
      <c r="H112" s="16">
        <f t="shared" si="94"/>
        <v>0</v>
      </c>
      <c r="I112" s="16">
        <f t="shared" si="113"/>
        <v>0</v>
      </c>
      <c r="J112" s="16"/>
      <c r="K112" s="16">
        <f t="shared" si="95"/>
        <v>0</v>
      </c>
      <c r="L112" s="16">
        <f t="shared" si="96"/>
        <v>0</v>
      </c>
      <c r="N112" s="16">
        <f t="shared" si="114"/>
        <v>0</v>
      </c>
      <c r="P112" s="16">
        <f t="shared" si="115"/>
        <v>0</v>
      </c>
      <c r="Q112" s="16">
        <f t="shared" si="116"/>
        <v>0</v>
      </c>
      <c r="R112" s="16">
        <f t="shared" si="117"/>
        <v>0</v>
      </c>
      <c r="S112" s="16">
        <f t="shared" si="118"/>
        <v>0</v>
      </c>
      <c r="T112" s="16">
        <f t="shared" si="119"/>
        <v>0</v>
      </c>
      <c r="U112" s="16"/>
      <c r="V112" s="16">
        <f t="shared" si="97"/>
        <v>0</v>
      </c>
      <c r="W112" s="16">
        <f t="shared" ref="W112:X134" si="121">SUMIF($P$5:$U$5,W$5,$P112:$U112)</f>
        <v>0</v>
      </c>
      <c r="X112" s="16">
        <f t="shared" si="121"/>
        <v>0</v>
      </c>
      <c r="Z112" s="16">
        <f t="shared" si="98"/>
        <v>0</v>
      </c>
      <c r="AA112" s="16">
        <f t="shared" si="99"/>
        <v>0</v>
      </c>
      <c r="AC112" s="17">
        <f t="shared" si="120"/>
        <v>8.8031477337883104E-3</v>
      </c>
      <c r="AE112" s="16">
        <f>SUMPRODUCT(Z112:Z$134,$AC112:$AC$134)/$AC112</f>
        <v>0</v>
      </c>
      <c r="AF112" s="16">
        <f t="shared" si="100"/>
        <v>0</v>
      </c>
      <c r="AG112" s="18">
        <f t="shared" si="101"/>
        <v>0</v>
      </c>
      <c r="AH112" s="18">
        <f t="shared" si="71"/>
        <v>1</v>
      </c>
      <c r="AJ112" s="16">
        <f>SUMPRODUCT(N112:N$134,$AC112:$AC$134)/$AC112</f>
        <v>0</v>
      </c>
      <c r="AK112" s="16">
        <f>SUMPRODUCT(P112:P$134,$AC112:$AC$134)/$AC112</f>
        <v>0</v>
      </c>
      <c r="AL112" s="16">
        <f>SUMPRODUCT(Q112:Q$134,$AC112:$AC$134)/$AC112</f>
        <v>0</v>
      </c>
      <c r="AM112" s="16">
        <f>SUMPRODUCT(R112:R$134,$AC112:$AC$134)/$AC112</f>
        <v>0</v>
      </c>
      <c r="AN112" s="16">
        <f>SUMPRODUCT(S112:S$134,$AC112:$AC$134)/$AC112</f>
        <v>0</v>
      </c>
      <c r="AO112" s="16">
        <f>SUMPRODUCT(T112:T$134,$AC112:$AC$134)/$AC112</f>
        <v>0</v>
      </c>
      <c r="AP112" s="16">
        <f>SUMPRODUCT(U112:U$134,$AC112:$AC$134)/$AC112</f>
        <v>0</v>
      </c>
      <c r="AQ112" s="16">
        <f>-SUMPRODUCT(H112:H$134,$AC112:$AC$134)/$AC112</f>
        <v>0</v>
      </c>
      <c r="AS112" s="18">
        <f t="shared" si="102"/>
        <v>0</v>
      </c>
      <c r="AT112" s="18">
        <f t="shared" si="103"/>
        <v>0</v>
      </c>
      <c r="AU112" s="18">
        <f t="shared" si="104"/>
        <v>0</v>
      </c>
      <c r="AV112" s="18">
        <f t="shared" si="105"/>
        <v>0</v>
      </c>
      <c r="AW112" s="18">
        <f t="shared" si="106"/>
        <v>0</v>
      </c>
      <c r="AX112" s="18">
        <f t="shared" si="107"/>
        <v>0</v>
      </c>
      <c r="AY112" s="18">
        <f t="shared" si="108"/>
        <v>0</v>
      </c>
      <c r="AZ112" s="18">
        <f t="shared" si="109"/>
        <v>0</v>
      </c>
      <c r="BB112" s="18">
        <f t="shared" si="111"/>
        <v>0</v>
      </c>
      <c r="BC112" s="18">
        <f t="shared" si="111"/>
        <v>0</v>
      </c>
      <c r="BD112" s="18">
        <f t="shared" si="110"/>
        <v>1</v>
      </c>
    </row>
    <row r="113" spans="2:56" x14ac:dyDescent="0.3">
      <c r="B113" s="21">
        <f t="shared" si="69"/>
        <v>148</v>
      </c>
      <c r="D113" s="16">
        <f t="shared" si="92"/>
        <v>0</v>
      </c>
      <c r="E113" s="16"/>
      <c r="F113" s="16">
        <f t="shared" si="112"/>
        <v>0</v>
      </c>
      <c r="G113" s="16">
        <f t="shared" si="93"/>
        <v>0</v>
      </c>
      <c r="H113" s="16">
        <f t="shared" si="94"/>
        <v>0</v>
      </c>
      <c r="I113" s="16">
        <f t="shared" si="113"/>
        <v>0</v>
      </c>
      <c r="J113" s="16"/>
      <c r="K113" s="16">
        <f t="shared" si="95"/>
        <v>0</v>
      </c>
      <c r="L113" s="16">
        <f t="shared" si="96"/>
        <v>0</v>
      </c>
      <c r="N113" s="16">
        <f t="shared" si="114"/>
        <v>0</v>
      </c>
      <c r="P113" s="16">
        <f t="shared" si="115"/>
        <v>0</v>
      </c>
      <c r="Q113" s="16">
        <f t="shared" si="116"/>
        <v>0</v>
      </c>
      <c r="R113" s="16">
        <f t="shared" si="117"/>
        <v>0</v>
      </c>
      <c r="S113" s="16">
        <f t="shared" si="118"/>
        <v>0</v>
      </c>
      <c r="T113" s="16">
        <f t="shared" si="119"/>
        <v>0</v>
      </c>
      <c r="U113" s="16"/>
      <c r="V113" s="16">
        <f t="shared" si="97"/>
        <v>0</v>
      </c>
      <c r="W113" s="16">
        <f t="shared" si="121"/>
        <v>0</v>
      </c>
      <c r="X113" s="16">
        <f t="shared" si="121"/>
        <v>0</v>
      </c>
      <c r="Z113" s="16">
        <f t="shared" si="98"/>
        <v>0</v>
      </c>
      <c r="AA113" s="16">
        <f t="shared" si="99"/>
        <v>0</v>
      </c>
      <c r="AC113" s="17">
        <f t="shared" si="120"/>
        <v>8.3839502226555323E-3</v>
      </c>
      <c r="AE113" s="16">
        <f>SUMPRODUCT(Z113:Z$134,$AC113:$AC$134)/$AC113</f>
        <v>0</v>
      </c>
      <c r="AF113" s="16">
        <f t="shared" si="100"/>
        <v>0</v>
      </c>
      <c r="AG113" s="18">
        <f t="shared" si="101"/>
        <v>0</v>
      </c>
      <c r="AH113" s="18">
        <f t="shared" si="71"/>
        <v>1</v>
      </c>
      <c r="AJ113" s="16">
        <f>SUMPRODUCT(N113:N$134,$AC113:$AC$134)/$AC113</f>
        <v>0</v>
      </c>
      <c r="AK113" s="16">
        <f>SUMPRODUCT(P113:P$134,$AC113:$AC$134)/$AC113</f>
        <v>0</v>
      </c>
      <c r="AL113" s="16">
        <f>SUMPRODUCT(Q113:Q$134,$AC113:$AC$134)/$AC113</f>
        <v>0</v>
      </c>
      <c r="AM113" s="16">
        <f>SUMPRODUCT(R113:R$134,$AC113:$AC$134)/$AC113</f>
        <v>0</v>
      </c>
      <c r="AN113" s="16">
        <f>SUMPRODUCT(S113:S$134,$AC113:$AC$134)/$AC113</f>
        <v>0</v>
      </c>
      <c r="AO113" s="16">
        <f>SUMPRODUCT(T113:T$134,$AC113:$AC$134)/$AC113</f>
        <v>0</v>
      </c>
      <c r="AP113" s="16">
        <f>SUMPRODUCT(U113:U$134,$AC113:$AC$134)/$AC113</f>
        <v>0</v>
      </c>
      <c r="AQ113" s="16">
        <f>-SUMPRODUCT(H113:H$134,$AC113:$AC$134)/$AC113</f>
        <v>0</v>
      </c>
      <c r="AS113" s="18">
        <f t="shared" si="102"/>
        <v>0</v>
      </c>
      <c r="AT113" s="18">
        <f t="shared" si="103"/>
        <v>0</v>
      </c>
      <c r="AU113" s="18">
        <f t="shared" si="104"/>
        <v>0</v>
      </c>
      <c r="AV113" s="18">
        <f t="shared" si="105"/>
        <v>0</v>
      </c>
      <c r="AW113" s="18">
        <f t="shared" si="106"/>
        <v>0</v>
      </c>
      <c r="AX113" s="18">
        <f t="shared" si="107"/>
        <v>0</v>
      </c>
      <c r="AY113" s="18">
        <f t="shared" si="108"/>
        <v>0</v>
      </c>
      <c r="AZ113" s="18">
        <f t="shared" si="109"/>
        <v>0</v>
      </c>
      <c r="BB113" s="18">
        <f t="shared" si="111"/>
        <v>0</v>
      </c>
      <c r="BC113" s="18">
        <f t="shared" si="111"/>
        <v>0</v>
      </c>
      <c r="BD113" s="18">
        <f t="shared" si="110"/>
        <v>1</v>
      </c>
    </row>
    <row r="114" spans="2:56" x14ac:dyDescent="0.3">
      <c r="B114" s="21">
        <f t="shared" si="69"/>
        <v>149</v>
      </c>
      <c r="D114" s="16">
        <f t="shared" si="92"/>
        <v>0</v>
      </c>
      <c r="E114" s="16"/>
      <c r="F114" s="16">
        <f t="shared" si="112"/>
        <v>0</v>
      </c>
      <c r="G114" s="16">
        <f t="shared" si="93"/>
        <v>0</v>
      </c>
      <c r="H114" s="16">
        <f t="shared" si="94"/>
        <v>0</v>
      </c>
      <c r="I114" s="16">
        <f t="shared" si="113"/>
        <v>0</v>
      </c>
      <c r="J114" s="16"/>
      <c r="K114" s="16">
        <f t="shared" si="95"/>
        <v>0</v>
      </c>
      <c r="L114" s="16">
        <f t="shared" si="96"/>
        <v>0</v>
      </c>
      <c r="N114" s="16">
        <f t="shared" si="114"/>
        <v>0</v>
      </c>
      <c r="P114" s="16">
        <f t="shared" si="115"/>
        <v>0</v>
      </c>
      <c r="Q114" s="16">
        <f t="shared" si="116"/>
        <v>0</v>
      </c>
      <c r="R114" s="16">
        <f t="shared" si="117"/>
        <v>0</v>
      </c>
      <c r="S114" s="16">
        <f t="shared" si="118"/>
        <v>0</v>
      </c>
      <c r="T114" s="16">
        <f t="shared" si="119"/>
        <v>0</v>
      </c>
      <c r="U114" s="16"/>
      <c r="V114" s="16">
        <f t="shared" si="97"/>
        <v>0</v>
      </c>
      <c r="W114" s="16">
        <f t="shared" si="121"/>
        <v>0</v>
      </c>
      <c r="X114" s="16">
        <f t="shared" si="121"/>
        <v>0</v>
      </c>
      <c r="Z114" s="16">
        <f t="shared" si="98"/>
        <v>0</v>
      </c>
      <c r="AA114" s="16">
        <f t="shared" si="99"/>
        <v>0</v>
      </c>
      <c r="AC114" s="17">
        <f t="shared" si="120"/>
        <v>7.9847144977671734E-3</v>
      </c>
      <c r="AE114" s="16">
        <f>SUMPRODUCT(Z114:Z$134,$AC114:$AC$134)/$AC114</f>
        <v>0</v>
      </c>
      <c r="AF114" s="16">
        <f t="shared" si="100"/>
        <v>0</v>
      </c>
      <c r="AG114" s="18">
        <f t="shared" si="101"/>
        <v>0</v>
      </c>
      <c r="AH114" s="18">
        <f t="shared" si="71"/>
        <v>1</v>
      </c>
      <c r="AJ114" s="16">
        <f>SUMPRODUCT(N114:N$134,$AC114:$AC$134)/$AC114</f>
        <v>0</v>
      </c>
      <c r="AK114" s="16">
        <f>SUMPRODUCT(P114:P$134,$AC114:$AC$134)/$AC114</f>
        <v>0</v>
      </c>
      <c r="AL114" s="16">
        <f>SUMPRODUCT(Q114:Q$134,$AC114:$AC$134)/$AC114</f>
        <v>0</v>
      </c>
      <c r="AM114" s="16">
        <f>SUMPRODUCT(R114:R$134,$AC114:$AC$134)/$AC114</f>
        <v>0</v>
      </c>
      <c r="AN114" s="16">
        <f>SUMPRODUCT(S114:S$134,$AC114:$AC$134)/$AC114</f>
        <v>0</v>
      </c>
      <c r="AO114" s="16">
        <f>SUMPRODUCT(T114:T$134,$AC114:$AC$134)/$AC114</f>
        <v>0</v>
      </c>
      <c r="AP114" s="16">
        <f>SUMPRODUCT(U114:U$134,$AC114:$AC$134)/$AC114</f>
        <v>0</v>
      </c>
      <c r="AQ114" s="16">
        <f>-SUMPRODUCT(H114:H$134,$AC114:$AC$134)/$AC114</f>
        <v>0</v>
      </c>
      <c r="AS114" s="18">
        <f t="shared" si="102"/>
        <v>0</v>
      </c>
      <c r="AT114" s="18">
        <f t="shared" si="103"/>
        <v>0</v>
      </c>
      <c r="AU114" s="18">
        <f t="shared" si="104"/>
        <v>0</v>
      </c>
      <c r="AV114" s="18">
        <f t="shared" si="105"/>
        <v>0</v>
      </c>
      <c r="AW114" s="18">
        <f t="shared" si="106"/>
        <v>0</v>
      </c>
      <c r="AX114" s="18">
        <f t="shared" si="107"/>
        <v>0</v>
      </c>
      <c r="AY114" s="18">
        <f t="shared" si="108"/>
        <v>0</v>
      </c>
      <c r="AZ114" s="18">
        <f t="shared" si="109"/>
        <v>0</v>
      </c>
      <c r="BB114" s="18">
        <f t="shared" si="111"/>
        <v>0</v>
      </c>
      <c r="BC114" s="18">
        <f t="shared" si="111"/>
        <v>0</v>
      </c>
      <c r="BD114" s="18">
        <f t="shared" si="110"/>
        <v>1</v>
      </c>
    </row>
    <row r="115" spans="2:56" x14ac:dyDescent="0.3">
      <c r="B115" s="21">
        <f t="shared" si="69"/>
        <v>150</v>
      </c>
      <c r="D115" s="16">
        <f t="shared" si="92"/>
        <v>0</v>
      </c>
      <c r="E115" s="16"/>
      <c r="F115" s="16">
        <f t="shared" si="112"/>
        <v>0</v>
      </c>
      <c r="G115" s="16">
        <f t="shared" si="93"/>
        <v>0</v>
      </c>
      <c r="H115" s="16">
        <f t="shared" si="94"/>
        <v>0</v>
      </c>
      <c r="I115" s="16">
        <f t="shared" si="113"/>
        <v>0</v>
      </c>
      <c r="J115" s="16"/>
      <c r="K115" s="16">
        <f t="shared" si="95"/>
        <v>0</v>
      </c>
      <c r="L115" s="16">
        <f t="shared" si="96"/>
        <v>0</v>
      </c>
      <c r="N115" s="16">
        <f t="shared" si="114"/>
        <v>0</v>
      </c>
      <c r="P115" s="16">
        <f t="shared" si="115"/>
        <v>0</v>
      </c>
      <c r="Q115" s="16">
        <f t="shared" si="116"/>
        <v>0</v>
      </c>
      <c r="R115" s="16">
        <f t="shared" si="117"/>
        <v>0</v>
      </c>
      <c r="S115" s="16">
        <f t="shared" si="118"/>
        <v>0</v>
      </c>
      <c r="T115" s="16">
        <f t="shared" si="119"/>
        <v>0</v>
      </c>
      <c r="U115" s="16"/>
      <c r="V115" s="16">
        <f t="shared" si="97"/>
        <v>0</v>
      </c>
      <c r="W115" s="16">
        <f t="shared" si="121"/>
        <v>0</v>
      </c>
      <c r="X115" s="16">
        <f t="shared" si="121"/>
        <v>0</v>
      </c>
      <c r="Z115" s="16">
        <f t="shared" si="98"/>
        <v>0</v>
      </c>
      <c r="AA115" s="16">
        <f t="shared" si="99"/>
        <v>0</v>
      </c>
      <c r="AC115" s="17">
        <f t="shared" si="120"/>
        <v>7.6044899978735007E-3</v>
      </c>
      <c r="AE115" s="16">
        <f>SUMPRODUCT(Z115:Z$134,$AC115:$AC$134)/$AC115</f>
        <v>0</v>
      </c>
      <c r="AF115" s="16">
        <f t="shared" si="100"/>
        <v>0</v>
      </c>
      <c r="AG115" s="18">
        <f t="shared" si="101"/>
        <v>0</v>
      </c>
      <c r="AH115" s="18">
        <f t="shared" si="71"/>
        <v>1</v>
      </c>
      <c r="AJ115" s="16">
        <f>SUMPRODUCT(N115:N$134,$AC115:$AC$134)/$AC115</f>
        <v>0</v>
      </c>
      <c r="AK115" s="16">
        <f>SUMPRODUCT(P115:P$134,$AC115:$AC$134)/$AC115</f>
        <v>0</v>
      </c>
      <c r="AL115" s="16">
        <f>SUMPRODUCT(Q115:Q$134,$AC115:$AC$134)/$AC115</f>
        <v>0</v>
      </c>
      <c r="AM115" s="16">
        <f>SUMPRODUCT(R115:R$134,$AC115:$AC$134)/$AC115</f>
        <v>0</v>
      </c>
      <c r="AN115" s="16">
        <f>SUMPRODUCT(S115:S$134,$AC115:$AC$134)/$AC115</f>
        <v>0</v>
      </c>
      <c r="AO115" s="16">
        <f>SUMPRODUCT(T115:T$134,$AC115:$AC$134)/$AC115</f>
        <v>0</v>
      </c>
      <c r="AP115" s="16">
        <f>SUMPRODUCT(U115:U$134,$AC115:$AC$134)/$AC115</f>
        <v>0</v>
      </c>
      <c r="AQ115" s="16">
        <f>-SUMPRODUCT(H115:H$134,$AC115:$AC$134)/$AC115</f>
        <v>0</v>
      </c>
      <c r="AS115" s="18">
        <f t="shared" si="102"/>
        <v>0</v>
      </c>
      <c r="AT115" s="18">
        <f t="shared" si="103"/>
        <v>0</v>
      </c>
      <c r="AU115" s="18">
        <f t="shared" si="104"/>
        <v>0</v>
      </c>
      <c r="AV115" s="18">
        <f t="shared" si="105"/>
        <v>0</v>
      </c>
      <c r="AW115" s="18">
        <f t="shared" si="106"/>
        <v>0</v>
      </c>
      <c r="AX115" s="18">
        <f t="shared" si="107"/>
        <v>0</v>
      </c>
      <c r="AY115" s="18">
        <f t="shared" si="108"/>
        <v>0</v>
      </c>
      <c r="AZ115" s="18">
        <f t="shared" si="109"/>
        <v>0</v>
      </c>
      <c r="BB115" s="18">
        <f t="shared" si="111"/>
        <v>0</v>
      </c>
      <c r="BC115" s="18">
        <f t="shared" si="111"/>
        <v>0</v>
      </c>
      <c r="BD115" s="18">
        <f t="shared" si="110"/>
        <v>1</v>
      </c>
    </row>
    <row r="116" spans="2:56" x14ac:dyDescent="0.3">
      <c r="B116" s="21">
        <f t="shared" si="69"/>
        <v>151</v>
      </c>
      <c r="D116" s="16">
        <f t="shared" si="92"/>
        <v>0</v>
      </c>
      <c r="E116" s="16"/>
      <c r="F116" s="16">
        <f t="shared" si="112"/>
        <v>0</v>
      </c>
      <c r="G116" s="16">
        <f t="shared" si="93"/>
        <v>0</v>
      </c>
      <c r="H116" s="16">
        <f t="shared" si="94"/>
        <v>0</v>
      </c>
      <c r="I116" s="16">
        <f t="shared" si="113"/>
        <v>0</v>
      </c>
      <c r="J116" s="16"/>
      <c r="K116" s="16">
        <f t="shared" si="95"/>
        <v>0</v>
      </c>
      <c r="L116" s="16">
        <f t="shared" si="96"/>
        <v>0</v>
      </c>
      <c r="N116" s="16">
        <f t="shared" si="114"/>
        <v>0</v>
      </c>
      <c r="P116" s="16">
        <f t="shared" si="115"/>
        <v>0</v>
      </c>
      <c r="Q116" s="16">
        <f t="shared" si="116"/>
        <v>0</v>
      </c>
      <c r="R116" s="16">
        <f t="shared" si="117"/>
        <v>0</v>
      </c>
      <c r="S116" s="16">
        <f t="shared" si="118"/>
        <v>0</v>
      </c>
      <c r="T116" s="16">
        <f t="shared" si="119"/>
        <v>0</v>
      </c>
      <c r="U116" s="16"/>
      <c r="V116" s="16">
        <f t="shared" si="97"/>
        <v>0</v>
      </c>
      <c r="W116" s="16">
        <f t="shared" si="121"/>
        <v>0</v>
      </c>
      <c r="X116" s="16">
        <f t="shared" si="121"/>
        <v>0</v>
      </c>
      <c r="Z116" s="16">
        <f t="shared" si="98"/>
        <v>0</v>
      </c>
      <c r="AA116" s="16">
        <f t="shared" si="99"/>
        <v>0</v>
      </c>
      <c r="AC116" s="17">
        <f t="shared" si="120"/>
        <v>7.2423714265461899E-3</v>
      </c>
      <c r="AE116" s="16">
        <f>SUMPRODUCT(Z116:Z$134,$AC116:$AC$134)/$AC116</f>
        <v>0</v>
      </c>
      <c r="AF116" s="16">
        <f t="shared" si="100"/>
        <v>0</v>
      </c>
      <c r="AG116" s="18">
        <f t="shared" si="101"/>
        <v>0</v>
      </c>
      <c r="AH116" s="18">
        <f t="shared" si="71"/>
        <v>1</v>
      </c>
      <c r="AJ116" s="16">
        <f>SUMPRODUCT(N116:N$134,$AC116:$AC$134)/$AC116</f>
        <v>0</v>
      </c>
      <c r="AK116" s="16">
        <f>SUMPRODUCT(P116:P$134,$AC116:$AC$134)/$AC116</f>
        <v>0</v>
      </c>
      <c r="AL116" s="16">
        <f>SUMPRODUCT(Q116:Q$134,$AC116:$AC$134)/$AC116</f>
        <v>0</v>
      </c>
      <c r="AM116" s="16">
        <f>SUMPRODUCT(R116:R$134,$AC116:$AC$134)/$AC116</f>
        <v>0</v>
      </c>
      <c r="AN116" s="16">
        <f>SUMPRODUCT(S116:S$134,$AC116:$AC$134)/$AC116</f>
        <v>0</v>
      </c>
      <c r="AO116" s="16">
        <f>SUMPRODUCT(T116:T$134,$AC116:$AC$134)/$AC116</f>
        <v>0</v>
      </c>
      <c r="AP116" s="16">
        <f>SUMPRODUCT(U116:U$134,$AC116:$AC$134)/$AC116</f>
        <v>0</v>
      </c>
      <c r="AQ116" s="16">
        <f>-SUMPRODUCT(H116:H$134,$AC116:$AC$134)/$AC116</f>
        <v>0</v>
      </c>
      <c r="AS116" s="18">
        <f t="shared" si="102"/>
        <v>0</v>
      </c>
      <c r="AT116" s="18">
        <f t="shared" si="103"/>
        <v>0</v>
      </c>
      <c r="AU116" s="18">
        <f t="shared" si="104"/>
        <v>0</v>
      </c>
      <c r="AV116" s="18">
        <f t="shared" si="105"/>
        <v>0</v>
      </c>
      <c r="AW116" s="18">
        <f t="shared" si="106"/>
        <v>0</v>
      </c>
      <c r="AX116" s="18">
        <f t="shared" si="107"/>
        <v>0</v>
      </c>
      <c r="AY116" s="18">
        <f t="shared" si="108"/>
        <v>0</v>
      </c>
      <c r="AZ116" s="18">
        <f t="shared" si="109"/>
        <v>0</v>
      </c>
      <c r="BB116" s="18">
        <f t="shared" si="111"/>
        <v>0</v>
      </c>
      <c r="BC116" s="18">
        <f t="shared" si="111"/>
        <v>0</v>
      </c>
      <c r="BD116" s="18">
        <f t="shared" si="110"/>
        <v>1</v>
      </c>
    </row>
    <row r="117" spans="2:56" x14ac:dyDescent="0.3">
      <c r="B117" s="21">
        <f t="shared" si="69"/>
        <v>152</v>
      </c>
      <c r="D117" s="16">
        <f t="shared" si="92"/>
        <v>0</v>
      </c>
      <c r="E117" s="16"/>
      <c r="F117" s="16">
        <f t="shared" si="112"/>
        <v>0</v>
      </c>
      <c r="G117" s="16">
        <f t="shared" si="93"/>
        <v>0</v>
      </c>
      <c r="H117" s="16">
        <f t="shared" si="94"/>
        <v>0</v>
      </c>
      <c r="I117" s="16">
        <f t="shared" si="113"/>
        <v>0</v>
      </c>
      <c r="J117" s="16"/>
      <c r="K117" s="16">
        <f t="shared" si="95"/>
        <v>0</v>
      </c>
      <c r="L117" s="16">
        <f t="shared" si="96"/>
        <v>0</v>
      </c>
      <c r="N117" s="16">
        <f t="shared" si="114"/>
        <v>0</v>
      </c>
      <c r="P117" s="16">
        <f t="shared" si="115"/>
        <v>0</v>
      </c>
      <c r="Q117" s="16">
        <f t="shared" si="116"/>
        <v>0</v>
      </c>
      <c r="R117" s="16">
        <f t="shared" si="117"/>
        <v>0</v>
      </c>
      <c r="S117" s="16">
        <f t="shared" si="118"/>
        <v>0</v>
      </c>
      <c r="T117" s="16">
        <f t="shared" si="119"/>
        <v>0</v>
      </c>
      <c r="U117" s="16"/>
      <c r="V117" s="16">
        <f t="shared" si="97"/>
        <v>0</v>
      </c>
      <c r="W117" s="16">
        <f t="shared" si="121"/>
        <v>0</v>
      </c>
      <c r="X117" s="16">
        <f t="shared" si="121"/>
        <v>0</v>
      </c>
      <c r="Z117" s="16">
        <f t="shared" si="98"/>
        <v>0</v>
      </c>
      <c r="AA117" s="16">
        <f t="shared" si="99"/>
        <v>0</v>
      </c>
      <c r="AC117" s="17">
        <f t="shared" si="120"/>
        <v>6.8974965967106578E-3</v>
      </c>
      <c r="AE117" s="16">
        <f>SUMPRODUCT(Z117:Z$134,$AC117:$AC$134)/$AC117</f>
        <v>0</v>
      </c>
      <c r="AF117" s="16">
        <f t="shared" si="100"/>
        <v>0</v>
      </c>
      <c r="AG117" s="18">
        <f t="shared" si="101"/>
        <v>0</v>
      </c>
      <c r="AH117" s="18">
        <f t="shared" si="71"/>
        <v>1</v>
      </c>
      <c r="AJ117" s="16">
        <f>SUMPRODUCT(N117:N$134,$AC117:$AC$134)/$AC117</f>
        <v>0</v>
      </c>
      <c r="AK117" s="16">
        <f>SUMPRODUCT(P117:P$134,$AC117:$AC$134)/$AC117</f>
        <v>0</v>
      </c>
      <c r="AL117" s="16">
        <f>SUMPRODUCT(Q117:Q$134,$AC117:$AC$134)/$AC117</f>
        <v>0</v>
      </c>
      <c r="AM117" s="16">
        <f>SUMPRODUCT(R117:R$134,$AC117:$AC$134)/$AC117</f>
        <v>0</v>
      </c>
      <c r="AN117" s="16">
        <f>SUMPRODUCT(S117:S$134,$AC117:$AC$134)/$AC117</f>
        <v>0</v>
      </c>
      <c r="AO117" s="16">
        <f>SUMPRODUCT(T117:T$134,$AC117:$AC$134)/$AC117</f>
        <v>0</v>
      </c>
      <c r="AP117" s="16">
        <f>SUMPRODUCT(U117:U$134,$AC117:$AC$134)/$AC117</f>
        <v>0</v>
      </c>
      <c r="AQ117" s="16">
        <f>-SUMPRODUCT(H117:H$134,$AC117:$AC$134)/$AC117</f>
        <v>0</v>
      </c>
      <c r="AS117" s="18">
        <f t="shared" si="102"/>
        <v>0</v>
      </c>
      <c r="AT117" s="18">
        <f t="shared" si="103"/>
        <v>0</v>
      </c>
      <c r="AU117" s="18">
        <f t="shared" si="104"/>
        <v>0</v>
      </c>
      <c r="AV117" s="18">
        <f t="shared" si="105"/>
        <v>0</v>
      </c>
      <c r="AW117" s="18">
        <f t="shared" si="106"/>
        <v>0</v>
      </c>
      <c r="AX117" s="18">
        <f t="shared" si="107"/>
        <v>0</v>
      </c>
      <c r="AY117" s="18">
        <f t="shared" si="108"/>
        <v>0</v>
      </c>
      <c r="AZ117" s="18">
        <f t="shared" si="109"/>
        <v>0</v>
      </c>
      <c r="BB117" s="18">
        <f t="shared" si="111"/>
        <v>0</v>
      </c>
      <c r="BC117" s="18">
        <f t="shared" si="111"/>
        <v>0</v>
      </c>
      <c r="BD117" s="18">
        <f t="shared" si="110"/>
        <v>1</v>
      </c>
    </row>
    <row r="118" spans="2:56" x14ac:dyDescent="0.3">
      <c r="B118" s="21">
        <f t="shared" si="69"/>
        <v>153</v>
      </c>
      <c r="D118" s="16">
        <f t="shared" ref="D118:D130" si="122">K117</f>
        <v>0</v>
      </c>
      <c r="E118" s="16"/>
      <c r="F118" s="16">
        <f t="shared" si="112"/>
        <v>0</v>
      </c>
      <c r="G118" s="16">
        <f t="shared" ref="G118:G130" si="123">-AA118</f>
        <v>0</v>
      </c>
      <c r="H118" s="16">
        <f t="shared" ref="H118:H130" si="124">-MIN(SUM(D118:G118),Z118-Z118*AH118)</f>
        <v>0</v>
      </c>
      <c r="I118" s="16">
        <f t="shared" si="113"/>
        <v>0</v>
      </c>
      <c r="J118" s="16"/>
      <c r="K118" s="16">
        <f t="shared" ref="K118:K130" si="125">SUM(D118:J118)</f>
        <v>0</v>
      </c>
      <c r="L118" s="16">
        <f t="shared" ref="L118:L130" si="126">IF(K118&gt;0,1,0)</f>
        <v>0</v>
      </c>
      <c r="N118" s="16">
        <f t="shared" si="114"/>
        <v>0</v>
      </c>
      <c r="P118" s="16">
        <f t="shared" si="115"/>
        <v>0</v>
      </c>
      <c r="Q118" s="16">
        <f t="shared" si="116"/>
        <v>0</v>
      </c>
      <c r="R118" s="16">
        <f t="shared" si="117"/>
        <v>0</v>
      </c>
      <c r="S118" s="16">
        <f t="shared" si="118"/>
        <v>0</v>
      </c>
      <c r="T118" s="16">
        <f t="shared" si="119"/>
        <v>0</v>
      </c>
      <c r="U118" s="16"/>
      <c r="V118" s="16">
        <f t="shared" ref="V118:V130" si="127">SUM(P118:U118)</f>
        <v>0</v>
      </c>
      <c r="W118" s="16">
        <f t="shared" si="121"/>
        <v>0</v>
      </c>
      <c r="X118" s="16">
        <f t="shared" si="121"/>
        <v>0</v>
      </c>
      <c r="Z118" s="16">
        <f t="shared" ref="Z118:Z130" si="128">MAX(N118-V118,0)</f>
        <v>0</v>
      </c>
      <c r="AA118" s="16">
        <f t="shared" ref="AA118:AA130" si="129">MIN(N118-V118,0)</f>
        <v>0</v>
      </c>
      <c r="AC118" s="17">
        <f t="shared" si="120"/>
        <v>6.5690443778196727E-3</v>
      </c>
      <c r="AE118" s="16">
        <f>SUMPRODUCT(Z118:Z$134,$AC118:$AC$134)/$AC118</f>
        <v>0</v>
      </c>
      <c r="AF118" s="16">
        <f t="shared" ref="AF118:AF130" si="130">SUM(D118:E118)</f>
        <v>0</v>
      </c>
      <c r="AG118" s="18">
        <f t="shared" ref="AG118:AG130" si="131">IFERROR(MIN(AF118/AE118,1),0)</f>
        <v>0</v>
      </c>
      <c r="AH118" s="18">
        <f t="shared" si="71"/>
        <v>1</v>
      </c>
      <c r="AJ118" s="16">
        <f>SUMPRODUCT(N118:N$134,$AC118:$AC$134)/$AC118</f>
        <v>0</v>
      </c>
      <c r="AK118" s="16">
        <f>SUMPRODUCT(P118:P$134,$AC118:$AC$134)/$AC118</f>
        <v>0</v>
      </c>
      <c r="AL118" s="16">
        <f>SUMPRODUCT(Q118:Q$134,$AC118:$AC$134)/$AC118</f>
        <v>0</v>
      </c>
      <c r="AM118" s="16">
        <f>SUMPRODUCT(R118:R$134,$AC118:$AC$134)/$AC118</f>
        <v>0</v>
      </c>
      <c r="AN118" s="16">
        <f>SUMPRODUCT(S118:S$134,$AC118:$AC$134)/$AC118</f>
        <v>0</v>
      </c>
      <c r="AO118" s="16">
        <f>SUMPRODUCT(T118:T$134,$AC118:$AC$134)/$AC118</f>
        <v>0</v>
      </c>
      <c r="AP118" s="16">
        <f>SUMPRODUCT(U118:U$134,$AC118:$AC$134)/$AC118</f>
        <v>0</v>
      </c>
      <c r="AQ118" s="16">
        <f>-SUMPRODUCT(H118:H$134,$AC118:$AC$134)/$AC118</f>
        <v>0</v>
      </c>
      <c r="AS118" s="18">
        <f t="shared" ref="AS118:AS130" si="132">IFERROR(AK118/$AJ118,0)</f>
        <v>0</v>
      </c>
      <c r="AT118" s="18">
        <f t="shared" ref="AT118:AT130" si="133">IFERROR(AL118/$AJ118,0)</f>
        <v>0</v>
      </c>
      <c r="AU118" s="18">
        <f t="shared" ref="AU118:AU130" si="134">IFERROR(AM118/$AJ118,0)</f>
        <v>0</v>
      </c>
      <c r="AV118" s="18">
        <f t="shared" ref="AV118:AV130" si="135">IFERROR(AN118/$AJ118,0)</f>
        <v>0</v>
      </c>
      <c r="AW118" s="18">
        <f t="shared" ref="AW118:AW130" si="136">IFERROR(AO118/$AJ118,0)</f>
        <v>0</v>
      </c>
      <c r="AX118" s="18">
        <f t="shared" ref="AX118:AX130" si="137">IFERROR(AP118/$AJ118,0)</f>
        <v>0</v>
      </c>
      <c r="AY118" s="18">
        <f t="shared" ref="AY118:AY130" si="138">IFERROR(AQ118/$AJ118,0)</f>
        <v>0</v>
      </c>
      <c r="AZ118" s="18">
        <f t="shared" ref="AZ118:AZ130" si="139">SUM(AS118:AY118)</f>
        <v>0</v>
      </c>
      <c r="BB118" s="18">
        <f t="shared" si="111"/>
        <v>0</v>
      </c>
      <c r="BC118" s="18">
        <f t="shared" si="111"/>
        <v>0</v>
      </c>
      <c r="BD118" s="18">
        <f t="shared" ref="BD118:BD130" si="140">MIN(1,1-AZ118)</f>
        <v>1</v>
      </c>
    </row>
    <row r="119" spans="2:56" x14ac:dyDescent="0.3">
      <c r="B119" s="21">
        <f t="shared" si="69"/>
        <v>154</v>
      </c>
      <c r="D119" s="16">
        <f t="shared" si="122"/>
        <v>0</v>
      </c>
      <c r="E119" s="16"/>
      <c r="F119" s="16">
        <f t="shared" si="112"/>
        <v>0</v>
      </c>
      <c r="G119" s="16">
        <f t="shared" si="123"/>
        <v>0</v>
      </c>
      <c r="H119" s="16">
        <f t="shared" si="124"/>
        <v>0</v>
      </c>
      <c r="I119" s="16">
        <f t="shared" si="113"/>
        <v>0</v>
      </c>
      <c r="J119" s="16"/>
      <c r="K119" s="16">
        <f t="shared" si="125"/>
        <v>0</v>
      </c>
      <c r="L119" s="16">
        <f t="shared" si="126"/>
        <v>0</v>
      </c>
      <c r="N119" s="16">
        <f t="shared" si="114"/>
        <v>0</v>
      </c>
      <c r="P119" s="16">
        <f t="shared" si="115"/>
        <v>0</v>
      </c>
      <c r="Q119" s="16">
        <f t="shared" si="116"/>
        <v>0</v>
      </c>
      <c r="R119" s="16">
        <f t="shared" si="117"/>
        <v>0</v>
      </c>
      <c r="S119" s="16">
        <f t="shared" si="118"/>
        <v>0</v>
      </c>
      <c r="T119" s="16">
        <f t="shared" si="119"/>
        <v>0</v>
      </c>
      <c r="U119" s="16"/>
      <c r="V119" s="16">
        <f t="shared" si="127"/>
        <v>0</v>
      </c>
      <c r="W119" s="16">
        <f t="shared" si="121"/>
        <v>0</v>
      </c>
      <c r="X119" s="16">
        <f t="shared" si="121"/>
        <v>0</v>
      </c>
      <c r="Z119" s="16">
        <f t="shared" si="128"/>
        <v>0</v>
      </c>
      <c r="AA119" s="16">
        <f t="shared" si="129"/>
        <v>0</v>
      </c>
      <c r="AC119" s="17">
        <f t="shared" si="120"/>
        <v>6.2562327407806413E-3</v>
      </c>
      <c r="AE119" s="16">
        <f>SUMPRODUCT(Z119:Z$134,$AC119:$AC$134)/$AC119</f>
        <v>0</v>
      </c>
      <c r="AF119" s="16">
        <f t="shared" si="130"/>
        <v>0</v>
      </c>
      <c r="AG119" s="18">
        <f t="shared" si="131"/>
        <v>0</v>
      </c>
      <c r="AH119" s="18">
        <f t="shared" si="71"/>
        <v>1</v>
      </c>
      <c r="AJ119" s="16">
        <f>SUMPRODUCT(N119:N$134,$AC119:$AC$134)/$AC119</f>
        <v>0</v>
      </c>
      <c r="AK119" s="16">
        <f>SUMPRODUCT(P119:P$134,$AC119:$AC$134)/$AC119</f>
        <v>0</v>
      </c>
      <c r="AL119" s="16">
        <f>SUMPRODUCT(Q119:Q$134,$AC119:$AC$134)/$AC119</f>
        <v>0</v>
      </c>
      <c r="AM119" s="16">
        <f>SUMPRODUCT(R119:R$134,$AC119:$AC$134)/$AC119</f>
        <v>0</v>
      </c>
      <c r="AN119" s="16">
        <f>SUMPRODUCT(S119:S$134,$AC119:$AC$134)/$AC119</f>
        <v>0</v>
      </c>
      <c r="AO119" s="16">
        <f>SUMPRODUCT(T119:T$134,$AC119:$AC$134)/$AC119</f>
        <v>0</v>
      </c>
      <c r="AP119" s="16">
        <f>SUMPRODUCT(U119:U$134,$AC119:$AC$134)/$AC119</f>
        <v>0</v>
      </c>
      <c r="AQ119" s="16">
        <f>-SUMPRODUCT(H119:H$134,$AC119:$AC$134)/$AC119</f>
        <v>0</v>
      </c>
      <c r="AS119" s="18">
        <f t="shared" si="132"/>
        <v>0</v>
      </c>
      <c r="AT119" s="18">
        <f t="shared" si="133"/>
        <v>0</v>
      </c>
      <c r="AU119" s="18">
        <f t="shared" si="134"/>
        <v>0</v>
      </c>
      <c r="AV119" s="18">
        <f t="shared" si="135"/>
        <v>0</v>
      </c>
      <c r="AW119" s="18">
        <f t="shared" si="136"/>
        <v>0</v>
      </c>
      <c r="AX119" s="18">
        <f t="shared" si="137"/>
        <v>0</v>
      </c>
      <c r="AY119" s="18">
        <f t="shared" si="138"/>
        <v>0</v>
      </c>
      <c r="AZ119" s="18">
        <f t="shared" si="139"/>
        <v>0</v>
      </c>
      <c r="BB119" s="18">
        <f t="shared" si="111"/>
        <v>0</v>
      </c>
      <c r="BC119" s="18">
        <f t="shared" si="111"/>
        <v>0</v>
      </c>
      <c r="BD119" s="18">
        <f t="shared" si="140"/>
        <v>1</v>
      </c>
    </row>
    <row r="120" spans="2:56" x14ac:dyDescent="0.3">
      <c r="B120" s="21">
        <f t="shared" si="69"/>
        <v>155</v>
      </c>
      <c r="D120" s="16">
        <f t="shared" si="122"/>
        <v>0</v>
      </c>
      <c r="E120" s="16"/>
      <c r="F120" s="16">
        <f t="shared" si="112"/>
        <v>0</v>
      </c>
      <c r="G120" s="16">
        <f t="shared" si="123"/>
        <v>0</v>
      </c>
      <c r="H120" s="16">
        <f t="shared" si="124"/>
        <v>0</v>
      </c>
      <c r="I120" s="16">
        <f t="shared" si="113"/>
        <v>0</v>
      </c>
      <c r="J120" s="16"/>
      <c r="K120" s="16">
        <f t="shared" si="125"/>
        <v>0</v>
      </c>
      <c r="L120" s="16">
        <f t="shared" si="126"/>
        <v>0</v>
      </c>
      <c r="N120" s="16">
        <f t="shared" si="114"/>
        <v>0</v>
      </c>
      <c r="P120" s="16">
        <f t="shared" si="115"/>
        <v>0</v>
      </c>
      <c r="Q120" s="16">
        <f t="shared" si="116"/>
        <v>0</v>
      </c>
      <c r="R120" s="16">
        <f t="shared" si="117"/>
        <v>0</v>
      </c>
      <c r="S120" s="16">
        <f t="shared" si="118"/>
        <v>0</v>
      </c>
      <c r="T120" s="16">
        <f t="shared" si="119"/>
        <v>0</v>
      </c>
      <c r="U120" s="16"/>
      <c r="V120" s="16">
        <f t="shared" si="127"/>
        <v>0</v>
      </c>
      <c r="W120" s="16">
        <f t="shared" si="121"/>
        <v>0</v>
      </c>
      <c r="X120" s="16">
        <f t="shared" si="121"/>
        <v>0</v>
      </c>
      <c r="Z120" s="16">
        <f t="shared" si="128"/>
        <v>0</v>
      </c>
      <c r="AA120" s="16">
        <f t="shared" si="129"/>
        <v>0</v>
      </c>
      <c r="AC120" s="17">
        <f t="shared" si="120"/>
        <v>5.9583168959815632E-3</v>
      </c>
      <c r="AE120" s="16">
        <f>SUMPRODUCT(Z120:Z$134,$AC120:$AC$134)/$AC120</f>
        <v>0</v>
      </c>
      <c r="AF120" s="16">
        <f t="shared" si="130"/>
        <v>0</v>
      </c>
      <c r="AG120" s="18">
        <f t="shared" si="131"/>
        <v>0</v>
      </c>
      <c r="AH120" s="18">
        <f t="shared" si="71"/>
        <v>1</v>
      </c>
      <c r="AJ120" s="16">
        <f>SUMPRODUCT(N120:N$134,$AC120:$AC$134)/$AC120</f>
        <v>0</v>
      </c>
      <c r="AK120" s="16">
        <f>SUMPRODUCT(P120:P$134,$AC120:$AC$134)/$AC120</f>
        <v>0</v>
      </c>
      <c r="AL120" s="16">
        <f>SUMPRODUCT(Q120:Q$134,$AC120:$AC$134)/$AC120</f>
        <v>0</v>
      </c>
      <c r="AM120" s="16">
        <f>SUMPRODUCT(R120:R$134,$AC120:$AC$134)/$AC120</f>
        <v>0</v>
      </c>
      <c r="AN120" s="16">
        <f>SUMPRODUCT(S120:S$134,$AC120:$AC$134)/$AC120</f>
        <v>0</v>
      </c>
      <c r="AO120" s="16">
        <f>SUMPRODUCT(T120:T$134,$AC120:$AC$134)/$AC120</f>
        <v>0</v>
      </c>
      <c r="AP120" s="16">
        <f>SUMPRODUCT(U120:U$134,$AC120:$AC$134)/$AC120</f>
        <v>0</v>
      </c>
      <c r="AQ120" s="16">
        <f>-SUMPRODUCT(H120:H$134,$AC120:$AC$134)/$AC120</f>
        <v>0</v>
      </c>
      <c r="AS120" s="18">
        <f t="shared" si="132"/>
        <v>0</v>
      </c>
      <c r="AT120" s="18">
        <f t="shared" si="133"/>
        <v>0</v>
      </c>
      <c r="AU120" s="18">
        <f t="shared" si="134"/>
        <v>0</v>
      </c>
      <c r="AV120" s="18">
        <f t="shared" si="135"/>
        <v>0</v>
      </c>
      <c r="AW120" s="18">
        <f t="shared" si="136"/>
        <v>0</v>
      </c>
      <c r="AX120" s="18">
        <f t="shared" si="137"/>
        <v>0</v>
      </c>
      <c r="AY120" s="18">
        <f t="shared" si="138"/>
        <v>0</v>
      </c>
      <c r="AZ120" s="18">
        <f t="shared" si="139"/>
        <v>0</v>
      </c>
      <c r="BB120" s="18">
        <f t="shared" si="111"/>
        <v>0</v>
      </c>
      <c r="BC120" s="18">
        <f t="shared" si="111"/>
        <v>0</v>
      </c>
      <c r="BD120" s="18">
        <f t="shared" si="140"/>
        <v>1</v>
      </c>
    </row>
    <row r="121" spans="2:56" x14ac:dyDescent="0.3">
      <c r="B121" s="21">
        <f t="shared" si="69"/>
        <v>156</v>
      </c>
      <c r="D121" s="16">
        <f t="shared" si="122"/>
        <v>0</v>
      </c>
      <c r="E121" s="16"/>
      <c r="F121" s="16">
        <f t="shared" si="112"/>
        <v>0</v>
      </c>
      <c r="G121" s="16">
        <f t="shared" si="123"/>
        <v>0</v>
      </c>
      <c r="H121" s="16">
        <f t="shared" si="124"/>
        <v>0</v>
      </c>
      <c r="I121" s="16">
        <f t="shared" si="113"/>
        <v>0</v>
      </c>
      <c r="J121" s="16"/>
      <c r="K121" s="16">
        <f t="shared" si="125"/>
        <v>0</v>
      </c>
      <c r="L121" s="16">
        <f t="shared" si="126"/>
        <v>0</v>
      </c>
      <c r="N121" s="16">
        <f t="shared" si="114"/>
        <v>0</v>
      </c>
      <c r="P121" s="16">
        <f t="shared" si="115"/>
        <v>0</v>
      </c>
      <c r="Q121" s="16">
        <f t="shared" si="116"/>
        <v>0</v>
      </c>
      <c r="R121" s="16">
        <f t="shared" si="117"/>
        <v>0</v>
      </c>
      <c r="S121" s="16">
        <f t="shared" si="118"/>
        <v>0</v>
      </c>
      <c r="T121" s="16">
        <f t="shared" si="119"/>
        <v>0</v>
      </c>
      <c r="U121" s="16"/>
      <c r="V121" s="16">
        <f t="shared" si="127"/>
        <v>0</v>
      </c>
      <c r="W121" s="16">
        <f t="shared" si="121"/>
        <v>0</v>
      </c>
      <c r="X121" s="16">
        <f t="shared" si="121"/>
        <v>0</v>
      </c>
      <c r="Z121" s="16">
        <f t="shared" si="128"/>
        <v>0</v>
      </c>
      <c r="AA121" s="16">
        <f t="shared" si="129"/>
        <v>0</v>
      </c>
      <c r="AC121" s="17">
        <f t="shared" si="120"/>
        <v>5.6745875199824408E-3</v>
      </c>
      <c r="AE121" s="16">
        <f>SUMPRODUCT(Z121:Z$134,$AC121:$AC$134)/$AC121</f>
        <v>0</v>
      </c>
      <c r="AF121" s="16">
        <f t="shared" si="130"/>
        <v>0</v>
      </c>
      <c r="AG121" s="18">
        <f t="shared" si="131"/>
        <v>0</v>
      </c>
      <c r="AH121" s="18">
        <f t="shared" si="71"/>
        <v>1</v>
      </c>
      <c r="AJ121" s="16">
        <f>SUMPRODUCT(N121:N$134,$AC121:$AC$134)/$AC121</f>
        <v>0</v>
      </c>
      <c r="AK121" s="16">
        <f>SUMPRODUCT(P121:P$134,$AC121:$AC$134)/$AC121</f>
        <v>0</v>
      </c>
      <c r="AL121" s="16">
        <f>SUMPRODUCT(Q121:Q$134,$AC121:$AC$134)/$AC121</f>
        <v>0</v>
      </c>
      <c r="AM121" s="16">
        <f>SUMPRODUCT(R121:R$134,$AC121:$AC$134)/$AC121</f>
        <v>0</v>
      </c>
      <c r="AN121" s="16">
        <f>SUMPRODUCT(S121:S$134,$AC121:$AC$134)/$AC121</f>
        <v>0</v>
      </c>
      <c r="AO121" s="16">
        <f>SUMPRODUCT(T121:T$134,$AC121:$AC$134)/$AC121</f>
        <v>0</v>
      </c>
      <c r="AP121" s="16">
        <f>SUMPRODUCT(U121:U$134,$AC121:$AC$134)/$AC121</f>
        <v>0</v>
      </c>
      <c r="AQ121" s="16">
        <f>-SUMPRODUCT(H121:H$134,$AC121:$AC$134)/$AC121</f>
        <v>0</v>
      </c>
      <c r="AS121" s="18">
        <f t="shared" si="132"/>
        <v>0</v>
      </c>
      <c r="AT121" s="18">
        <f t="shared" si="133"/>
        <v>0</v>
      </c>
      <c r="AU121" s="18">
        <f t="shared" si="134"/>
        <v>0</v>
      </c>
      <c r="AV121" s="18">
        <f t="shared" si="135"/>
        <v>0</v>
      </c>
      <c r="AW121" s="18">
        <f t="shared" si="136"/>
        <v>0</v>
      </c>
      <c r="AX121" s="18">
        <f t="shared" si="137"/>
        <v>0</v>
      </c>
      <c r="AY121" s="18">
        <f t="shared" si="138"/>
        <v>0</v>
      </c>
      <c r="AZ121" s="18">
        <f t="shared" si="139"/>
        <v>0</v>
      </c>
      <c r="BB121" s="18">
        <f t="shared" si="111"/>
        <v>0</v>
      </c>
      <c r="BC121" s="18">
        <f t="shared" si="111"/>
        <v>0</v>
      </c>
      <c r="BD121" s="18">
        <f t="shared" si="140"/>
        <v>1</v>
      </c>
    </row>
    <row r="122" spans="2:56" x14ac:dyDescent="0.3">
      <c r="B122" s="21">
        <f t="shared" si="69"/>
        <v>157</v>
      </c>
      <c r="D122" s="16">
        <f t="shared" si="122"/>
        <v>0</v>
      </c>
      <c r="E122" s="16"/>
      <c r="F122" s="16">
        <f t="shared" si="112"/>
        <v>0</v>
      </c>
      <c r="G122" s="16">
        <f t="shared" si="123"/>
        <v>0</v>
      </c>
      <c r="H122" s="16">
        <f t="shared" si="124"/>
        <v>0</v>
      </c>
      <c r="I122" s="16">
        <f t="shared" si="113"/>
        <v>0</v>
      </c>
      <c r="J122" s="16"/>
      <c r="K122" s="16">
        <f t="shared" si="125"/>
        <v>0</v>
      </c>
      <c r="L122" s="16">
        <f t="shared" si="126"/>
        <v>0</v>
      </c>
      <c r="N122" s="16">
        <f t="shared" si="114"/>
        <v>0</v>
      </c>
      <c r="P122" s="16">
        <f t="shared" si="115"/>
        <v>0</v>
      </c>
      <c r="Q122" s="16">
        <f t="shared" si="116"/>
        <v>0</v>
      </c>
      <c r="R122" s="16">
        <f t="shared" si="117"/>
        <v>0</v>
      </c>
      <c r="S122" s="16">
        <f t="shared" si="118"/>
        <v>0</v>
      </c>
      <c r="T122" s="16">
        <f t="shared" si="119"/>
        <v>0</v>
      </c>
      <c r="U122" s="16"/>
      <c r="V122" s="16">
        <f t="shared" si="127"/>
        <v>0</v>
      </c>
      <c r="W122" s="16">
        <f t="shared" si="121"/>
        <v>0</v>
      </c>
      <c r="X122" s="16">
        <f t="shared" si="121"/>
        <v>0</v>
      </c>
      <c r="Z122" s="16">
        <f t="shared" si="128"/>
        <v>0</v>
      </c>
      <c r="AA122" s="16">
        <f t="shared" si="129"/>
        <v>0</v>
      </c>
      <c r="AC122" s="17">
        <f t="shared" si="120"/>
        <v>5.4043690666499425E-3</v>
      </c>
      <c r="AE122" s="16">
        <f>SUMPRODUCT(Z122:Z$134,$AC122:$AC$134)/$AC122</f>
        <v>0</v>
      </c>
      <c r="AF122" s="16">
        <f t="shared" si="130"/>
        <v>0</v>
      </c>
      <c r="AG122" s="18">
        <f t="shared" si="131"/>
        <v>0</v>
      </c>
      <c r="AH122" s="18">
        <f t="shared" si="71"/>
        <v>1</v>
      </c>
      <c r="AJ122" s="16">
        <f>SUMPRODUCT(N122:N$134,$AC122:$AC$134)/$AC122</f>
        <v>0</v>
      </c>
      <c r="AK122" s="16">
        <f>SUMPRODUCT(P122:P$134,$AC122:$AC$134)/$AC122</f>
        <v>0</v>
      </c>
      <c r="AL122" s="16">
        <f>SUMPRODUCT(Q122:Q$134,$AC122:$AC$134)/$AC122</f>
        <v>0</v>
      </c>
      <c r="AM122" s="16">
        <f>SUMPRODUCT(R122:R$134,$AC122:$AC$134)/$AC122</f>
        <v>0</v>
      </c>
      <c r="AN122" s="16">
        <f>SUMPRODUCT(S122:S$134,$AC122:$AC$134)/$AC122</f>
        <v>0</v>
      </c>
      <c r="AO122" s="16">
        <f>SUMPRODUCT(T122:T$134,$AC122:$AC$134)/$AC122</f>
        <v>0</v>
      </c>
      <c r="AP122" s="16">
        <f>SUMPRODUCT(U122:U$134,$AC122:$AC$134)/$AC122</f>
        <v>0</v>
      </c>
      <c r="AQ122" s="16">
        <f>-SUMPRODUCT(H122:H$134,$AC122:$AC$134)/$AC122</f>
        <v>0</v>
      </c>
      <c r="AS122" s="18">
        <f t="shared" si="132"/>
        <v>0</v>
      </c>
      <c r="AT122" s="18">
        <f t="shared" si="133"/>
        <v>0</v>
      </c>
      <c r="AU122" s="18">
        <f t="shared" si="134"/>
        <v>0</v>
      </c>
      <c r="AV122" s="18">
        <f t="shared" si="135"/>
        <v>0</v>
      </c>
      <c r="AW122" s="18">
        <f t="shared" si="136"/>
        <v>0</v>
      </c>
      <c r="AX122" s="18">
        <f t="shared" si="137"/>
        <v>0</v>
      </c>
      <c r="AY122" s="18">
        <f t="shared" si="138"/>
        <v>0</v>
      </c>
      <c r="AZ122" s="18">
        <f t="shared" si="139"/>
        <v>0</v>
      </c>
      <c r="BB122" s="18">
        <f t="shared" si="111"/>
        <v>0</v>
      </c>
      <c r="BC122" s="18">
        <f t="shared" si="111"/>
        <v>0</v>
      </c>
      <c r="BD122" s="18">
        <f t="shared" si="140"/>
        <v>1</v>
      </c>
    </row>
    <row r="123" spans="2:56" x14ac:dyDescent="0.3">
      <c r="B123" s="21">
        <f t="shared" si="69"/>
        <v>158</v>
      </c>
      <c r="D123" s="16">
        <f t="shared" si="122"/>
        <v>0</v>
      </c>
      <c r="E123" s="16"/>
      <c r="F123" s="16">
        <f t="shared" si="112"/>
        <v>0</v>
      </c>
      <c r="G123" s="16">
        <f t="shared" si="123"/>
        <v>0</v>
      </c>
      <c r="H123" s="16">
        <f t="shared" si="124"/>
        <v>0</v>
      </c>
      <c r="I123" s="16">
        <f t="shared" si="113"/>
        <v>0</v>
      </c>
      <c r="J123" s="16"/>
      <c r="K123" s="16">
        <f t="shared" si="125"/>
        <v>0</v>
      </c>
      <c r="L123" s="16">
        <f t="shared" si="126"/>
        <v>0</v>
      </c>
      <c r="N123" s="16">
        <f t="shared" si="114"/>
        <v>0</v>
      </c>
      <c r="P123" s="16">
        <f t="shared" si="115"/>
        <v>0</v>
      </c>
      <c r="Q123" s="16">
        <f t="shared" si="116"/>
        <v>0</v>
      </c>
      <c r="R123" s="16">
        <f t="shared" si="117"/>
        <v>0</v>
      </c>
      <c r="S123" s="16">
        <f t="shared" si="118"/>
        <v>0</v>
      </c>
      <c r="T123" s="16">
        <f t="shared" si="119"/>
        <v>0</v>
      </c>
      <c r="U123" s="16"/>
      <c r="V123" s="16">
        <f t="shared" si="127"/>
        <v>0</v>
      </c>
      <c r="W123" s="16">
        <f t="shared" si="121"/>
        <v>0</v>
      </c>
      <c r="X123" s="16">
        <f t="shared" si="121"/>
        <v>0</v>
      </c>
      <c r="Z123" s="16">
        <f t="shared" si="128"/>
        <v>0</v>
      </c>
      <c r="AA123" s="16">
        <f t="shared" si="129"/>
        <v>0</v>
      </c>
      <c r="AC123" s="17">
        <f t="shared" si="120"/>
        <v>5.1470181587142325E-3</v>
      </c>
      <c r="AE123" s="16">
        <f>SUMPRODUCT(Z123:Z$134,$AC123:$AC$134)/$AC123</f>
        <v>0</v>
      </c>
      <c r="AF123" s="16">
        <f t="shared" si="130"/>
        <v>0</v>
      </c>
      <c r="AG123" s="18">
        <f t="shared" si="131"/>
        <v>0</v>
      </c>
      <c r="AH123" s="18">
        <f t="shared" si="71"/>
        <v>1</v>
      </c>
      <c r="AJ123" s="16">
        <f>SUMPRODUCT(N123:N$134,$AC123:$AC$134)/$AC123</f>
        <v>0</v>
      </c>
      <c r="AK123" s="16">
        <f>SUMPRODUCT(P123:P$134,$AC123:$AC$134)/$AC123</f>
        <v>0</v>
      </c>
      <c r="AL123" s="16">
        <f>SUMPRODUCT(Q123:Q$134,$AC123:$AC$134)/$AC123</f>
        <v>0</v>
      </c>
      <c r="AM123" s="16">
        <f>SUMPRODUCT(R123:R$134,$AC123:$AC$134)/$AC123</f>
        <v>0</v>
      </c>
      <c r="AN123" s="16">
        <f>SUMPRODUCT(S123:S$134,$AC123:$AC$134)/$AC123</f>
        <v>0</v>
      </c>
      <c r="AO123" s="16">
        <f>SUMPRODUCT(T123:T$134,$AC123:$AC$134)/$AC123</f>
        <v>0</v>
      </c>
      <c r="AP123" s="16">
        <f>SUMPRODUCT(U123:U$134,$AC123:$AC$134)/$AC123</f>
        <v>0</v>
      </c>
      <c r="AQ123" s="16">
        <f>-SUMPRODUCT(H123:H$134,$AC123:$AC$134)/$AC123</f>
        <v>0</v>
      </c>
      <c r="AS123" s="18">
        <f t="shared" si="132"/>
        <v>0</v>
      </c>
      <c r="AT123" s="18">
        <f t="shared" si="133"/>
        <v>0</v>
      </c>
      <c r="AU123" s="18">
        <f t="shared" si="134"/>
        <v>0</v>
      </c>
      <c r="AV123" s="18">
        <f t="shared" si="135"/>
        <v>0</v>
      </c>
      <c r="AW123" s="18">
        <f t="shared" si="136"/>
        <v>0</v>
      </c>
      <c r="AX123" s="18">
        <f t="shared" si="137"/>
        <v>0</v>
      </c>
      <c r="AY123" s="18">
        <f t="shared" si="138"/>
        <v>0</v>
      </c>
      <c r="AZ123" s="18">
        <f t="shared" si="139"/>
        <v>0</v>
      </c>
      <c r="BB123" s="18">
        <f t="shared" si="111"/>
        <v>0</v>
      </c>
      <c r="BC123" s="18">
        <f t="shared" si="111"/>
        <v>0</v>
      </c>
      <c r="BD123" s="18">
        <f t="shared" si="140"/>
        <v>1</v>
      </c>
    </row>
    <row r="124" spans="2:56" x14ac:dyDescent="0.3">
      <c r="B124" s="21">
        <f t="shared" si="69"/>
        <v>159</v>
      </c>
      <c r="D124" s="16">
        <f t="shared" si="122"/>
        <v>0</v>
      </c>
      <c r="E124" s="16"/>
      <c r="F124" s="16">
        <f t="shared" si="112"/>
        <v>0</v>
      </c>
      <c r="G124" s="16">
        <f t="shared" si="123"/>
        <v>0</v>
      </c>
      <c r="H124" s="16">
        <f t="shared" si="124"/>
        <v>0</v>
      </c>
      <c r="I124" s="16">
        <f t="shared" si="113"/>
        <v>0</v>
      </c>
      <c r="J124" s="16"/>
      <c r="K124" s="16">
        <f t="shared" si="125"/>
        <v>0</v>
      </c>
      <c r="L124" s="16">
        <f t="shared" si="126"/>
        <v>0</v>
      </c>
      <c r="N124" s="16">
        <f t="shared" si="114"/>
        <v>0</v>
      </c>
      <c r="P124" s="16">
        <f t="shared" si="115"/>
        <v>0</v>
      </c>
      <c r="Q124" s="16">
        <f t="shared" si="116"/>
        <v>0</v>
      </c>
      <c r="R124" s="16">
        <f t="shared" si="117"/>
        <v>0</v>
      </c>
      <c r="S124" s="16">
        <f t="shared" si="118"/>
        <v>0</v>
      </c>
      <c r="T124" s="16">
        <f t="shared" si="119"/>
        <v>0</v>
      </c>
      <c r="U124" s="16"/>
      <c r="V124" s="16">
        <f t="shared" si="127"/>
        <v>0</v>
      </c>
      <c r="W124" s="16">
        <f t="shared" si="121"/>
        <v>0</v>
      </c>
      <c r="X124" s="16">
        <f t="shared" si="121"/>
        <v>0</v>
      </c>
      <c r="Z124" s="16">
        <f t="shared" si="128"/>
        <v>0</v>
      </c>
      <c r="AA124" s="16">
        <f t="shared" si="129"/>
        <v>0</v>
      </c>
      <c r="AC124" s="17">
        <f t="shared" si="120"/>
        <v>4.9019220559183155E-3</v>
      </c>
      <c r="AE124" s="16">
        <f>SUMPRODUCT(Z124:Z$134,$AC124:$AC$134)/$AC124</f>
        <v>0</v>
      </c>
      <c r="AF124" s="16">
        <f t="shared" si="130"/>
        <v>0</v>
      </c>
      <c r="AG124" s="18">
        <f t="shared" si="131"/>
        <v>0</v>
      </c>
      <c r="AH124" s="18">
        <f t="shared" si="71"/>
        <v>1</v>
      </c>
      <c r="AJ124" s="16">
        <f>SUMPRODUCT(N124:N$134,$AC124:$AC$134)/$AC124</f>
        <v>0</v>
      </c>
      <c r="AK124" s="16">
        <f>SUMPRODUCT(P124:P$134,$AC124:$AC$134)/$AC124</f>
        <v>0</v>
      </c>
      <c r="AL124" s="16">
        <f>SUMPRODUCT(Q124:Q$134,$AC124:$AC$134)/$AC124</f>
        <v>0</v>
      </c>
      <c r="AM124" s="16">
        <f>SUMPRODUCT(R124:R$134,$AC124:$AC$134)/$AC124</f>
        <v>0</v>
      </c>
      <c r="AN124" s="16">
        <f>SUMPRODUCT(S124:S$134,$AC124:$AC$134)/$AC124</f>
        <v>0</v>
      </c>
      <c r="AO124" s="16">
        <f>SUMPRODUCT(T124:T$134,$AC124:$AC$134)/$AC124</f>
        <v>0</v>
      </c>
      <c r="AP124" s="16">
        <f>SUMPRODUCT(U124:U$134,$AC124:$AC$134)/$AC124</f>
        <v>0</v>
      </c>
      <c r="AQ124" s="16">
        <f>-SUMPRODUCT(H124:H$134,$AC124:$AC$134)/$AC124</f>
        <v>0</v>
      </c>
      <c r="AS124" s="18">
        <f t="shared" si="132"/>
        <v>0</v>
      </c>
      <c r="AT124" s="18">
        <f t="shared" si="133"/>
        <v>0</v>
      </c>
      <c r="AU124" s="18">
        <f t="shared" si="134"/>
        <v>0</v>
      </c>
      <c r="AV124" s="18">
        <f t="shared" si="135"/>
        <v>0</v>
      </c>
      <c r="AW124" s="18">
        <f t="shared" si="136"/>
        <v>0</v>
      </c>
      <c r="AX124" s="18">
        <f t="shared" si="137"/>
        <v>0</v>
      </c>
      <c r="AY124" s="18">
        <f t="shared" si="138"/>
        <v>0</v>
      </c>
      <c r="AZ124" s="18">
        <f t="shared" si="139"/>
        <v>0</v>
      </c>
      <c r="BB124" s="18">
        <f t="shared" si="111"/>
        <v>0</v>
      </c>
      <c r="BC124" s="18">
        <f t="shared" si="111"/>
        <v>0</v>
      </c>
      <c r="BD124" s="18">
        <f t="shared" si="140"/>
        <v>1</v>
      </c>
    </row>
    <row r="125" spans="2:56" x14ac:dyDescent="0.3">
      <c r="B125" s="21">
        <f t="shared" si="69"/>
        <v>160</v>
      </c>
      <c r="D125" s="16">
        <f t="shared" si="122"/>
        <v>0</v>
      </c>
      <c r="E125" s="16"/>
      <c r="F125" s="16">
        <f t="shared" si="112"/>
        <v>0</v>
      </c>
      <c r="G125" s="16">
        <f t="shared" si="123"/>
        <v>0</v>
      </c>
      <c r="H125" s="16">
        <f t="shared" si="124"/>
        <v>0</v>
      </c>
      <c r="I125" s="16">
        <f t="shared" si="113"/>
        <v>0</v>
      </c>
      <c r="J125" s="16"/>
      <c r="K125" s="16">
        <f t="shared" si="125"/>
        <v>0</v>
      </c>
      <c r="L125" s="16">
        <f t="shared" si="126"/>
        <v>0</v>
      </c>
      <c r="N125" s="16">
        <f t="shared" si="114"/>
        <v>0</v>
      </c>
      <c r="P125" s="16">
        <f t="shared" si="115"/>
        <v>0</v>
      </c>
      <c r="Q125" s="16">
        <f t="shared" si="116"/>
        <v>0</v>
      </c>
      <c r="R125" s="16">
        <f t="shared" si="117"/>
        <v>0</v>
      </c>
      <c r="S125" s="16">
        <f t="shared" si="118"/>
        <v>0</v>
      </c>
      <c r="T125" s="16">
        <f t="shared" si="119"/>
        <v>0</v>
      </c>
      <c r="U125" s="16"/>
      <c r="V125" s="16">
        <f t="shared" si="127"/>
        <v>0</v>
      </c>
      <c r="W125" s="16">
        <f t="shared" si="121"/>
        <v>0</v>
      </c>
      <c r="X125" s="16">
        <f t="shared" si="121"/>
        <v>0</v>
      </c>
      <c r="Z125" s="16">
        <f t="shared" si="128"/>
        <v>0</v>
      </c>
      <c r="AA125" s="16">
        <f t="shared" si="129"/>
        <v>0</v>
      </c>
      <c r="AC125" s="17">
        <f t="shared" si="120"/>
        <v>4.6684971961126823E-3</v>
      </c>
      <c r="AE125" s="16">
        <f>SUMPRODUCT(Z125:Z$134,$AC125:$AC$134)/$AC125</f>
        <v>0</v>
      </c>
      <c r="AF125" s="16">
        <f t="shared" si="130"/>
        <v>0</v>
      </c>
      <c r="AG125" s="18">
        <f t="shared" si="131"/>
        <v>0</v>
      </c>
      <c r="AH125" s="18">
        <f t="shared" si="71"/>
        <v>1</v>
      </c>
      <c r="AJ125" s="16">
        <f>SUMPRODUCT(N125:N$134,$AC125:$AC$134)/$AC125</f>
        <v>0</v>
      </c>
      <c r="AK125" s="16">
        <f>SUMPRODUCT(P125:P$134,$AC125:$AC$134)/$AC125</f>
        <v>0</v>
      </c>
      <c r="AL125" s="16">
        <f>SUMPRODUCT(Q125:Q$134,$AC125:$AC$134)/$AC125</f>
        <v>0</v>
      </c>
      <c r="AM125" s="16">
        <f>SUMPRODUCT(R125:R$134,$AC125:$AC$134)/$AC125</f>
        <v>0</v>
      </c>
      <c r="AN125" s="16">
        <f>SUMPRODUCT(S125:S$134,$AC125:$AC$134)/$AC125</f>
        <v>0</v>
      </c>
      <c r="AO125" s="16">
        <f>SUMPRODUCT(T125:T$134,$AC125:$AC$134)/$AC125</f>
        <v>0</v>
      </c>
      <c r="AP125" s="16">
        <f>SUMPRODUCT(U125:U$134,$AC125:$AC$134)/$AC125</f>
        <v>0</v>
      </c>
      <c r="AQ125" s="16">
        <f>-SUMPRODUCT(H125:H$134,$AC125:$AC$134)/$AC125</f>
        <v>0</v>
      </c>
      <c r="AS125" s="18">
        <f t="shared" si="132"/>
        <v>0</v>
      </c>
      <c r="AT125" s="18">
        <f t="shared" si="133"/>
        <v>0</v>
      </c>
      <c r="AU125" s="18">
        <f t="shared" si="134"/>
        <v>0</v>
      </c>
      <c r="AV125" s="18">
        <f t="shared" si="135"/>
        <v>0</v>
      </c>
      <c r="AW125" s="18">
        <f t="shared" si="136"/>
        <v>0</v>
      </c>
      <c r="AX125" s="18">
        <f t="shared" si="137"/>
        <v>0</v>
      </c>
      <c r="AY125" s="18">
        <f t="shared" si="138"/>
        <v>0</v>
      </c>
      <c r="AZ125" s="18">
        <f t="shared" si="139"/>
        <v>0</v>
      </c>
      <c r="BB125" s="18">
        <f t="shared" ref="BB125:BC134" si="141">SUMIF($AS$5:$AY$5,BB$5,$AS125:$AY125)</f>
        <v>0</v>
      </c>
      <c r="BC125" s="18">
        <f t="shared" si="141"/>
        <v>0</v>
      </c>
      <c r="BD125" s="18">
        <f t="shared" si="140"/>
        <v>1</v>
      </c>
    </row>
    <row r="126" spans="2:56" x14ac:dyDescent="0.3">
      <c r="B126" s="21">
        <f t="shared" si="69"/>
        <v>161</v>
      </c>
      <c r="D126" s="16">
        <f t="shared" si="122"/>
        <v>0</v>
      </c>
      <c r="E126" s="16"/>
      <c r="F126" s="16">
        <f t="shared" si="112"/>
        <v>0</v>
      </c>
      <c r="G126" s="16">
        <f t="shared" si="123"/>
        <v>0</v>
      </c>
      <c r="H126" s="16">
        <f t="shared" si="124"/>
        <v>0</v>
      </c>
      <c r="I126" s="16">
        <f t="shared" si="113"/>
        <v>0</v>
      </c>
      <c r="J126" s="16"/>
      <c r="K126" s="16">
        <f t="shared" si="125"/>
        <v>0</v>
      </c>
      <c r="L126" s="16">
        <f t="shared" si="126"/>
        <v>0</v>
      </c>
      <c r="N126" s="16">
        <f t="shared" si="114"/>
        <v>0</v>
      </c>
      <c r="P126" s="16">
        <f t="shared" si="115"/>
        <v>0</v>
      </c>
      <c r="Q126" s="16">
        <f t="shared" si="116"/>
        <v>0</v>
      </c>
      <c r="R126" s="16">
        <f t="shared" si="117"/>
        <v>0</v>
      </c>
      <c r="S126" s="16">
        <f t="shared" si="118"/>
        <v>0</v>
      </c>
      <c r="T126" s="16">
        <f t="shared" si="119"/>
        <v>0</v>
      </c>
      <c r="U126" s="16"/>
      <c r="V126" s="16">
        <f t="shared" si="127"/>
        <v>0</v>
      </c>
      <c r="W126" s="16">
        <f t="shared" si="121"/>
        <v>0</v>
      </c>
      <c r="X126" s="16">
        <f t="shared" si="121"/>
        <v>0</v>
      </c>
      <c r="Z126" s="16">
        <f t="shared" si="128"/>
        <v>0</v>
      </c>
      <c r="AA126" s="16">
        <f t="shared" si="129"/>
        <v>0</v>
      </c>
      <c r="AC126" s="17">
        <f t="shared" si="120"/>
        <v>4.4461878058216012E-3</v>
      </c>
      <c r="AE126" s="16">
        <f>SUMPRODUCT(Z126:Z$134,$AC126:$AC$134)/$AC126</f>
        <v>0</v>
      </c>
      <c r="AF126" s="16">
        <f t="shared" si="130"/>
        <v>0</v>
      </c>
      <c r="AG126" s="18">
        <f t="shared" si="131"/>
        <v>0</v>
      </c>
      <c r="AH126" s="18">
        <f t="shared" si="71"/>
        <v>1</v>
      </c>
      <c r="AJ126" s="16">
        <f>SUMPRODUCT(N126:N$134,$AC126:$AC$134)/$AC126</f>
        <v>0</v>
      </c>
      <c r="AK126" s="16">
        <f>SUMPRODUCT(P126:P$134,$AC126:$AC$134)/$AC126</f>
        <v>0</v>
      </c>
      <c r="AL126" s="16">
        <f>SUMPRODUCT(Q126:Q$134,$AC126:$AC$134)/$AC126</f>
        <v>0</v>
      </c>
      <c r="AM126" s="16">
        <f>SUMPRODUCT(R126:R$134,$AC126:$AC$134)/$AC126</f>
        <v>0</v>
      </c>
      <c r="AN126" s="16">
        <f>SUMPRODUCT(S126:S$134,$AC126:$AC$134)/$AC126</f>
        <v>0</v>
      </c>
      <c r="AO126" s="16">
        <f>SUMPRODUCT(T126:T$134,$AC126:$AC$134)/$AC126</f>
        <v>0</v>
      </c>
      <c r="AP126" s="16">
        <f>SUMPRODUCT(U126:U$134,$AC126:$AC$134)/$AC126</f>
        <v>0</v>
      </c>
      <c r="AQ126" s="16">
        <f>-SUMPRODUCT(H126:H$134,$AC126:$AC$134)/$AC126</f>
        <v>0</v>
      </c>
      <c r="AS126" s="18">
        <f t="shared" si="132"/>
        <v>0</v>
      </c>
      <c r="AT126" s="18">
        <f t="shared" si="133"/>
        <v>0</v>
      </c>
      <c r="AU126" s="18">
        <f t="shared" si="134"/>
        <v>0</v>
      </c>
      <c r="AV126" s="18">
        <f t="shared" si="135"/>
        <v>0</v>
      </c>
      <c r="AW126" s="18">
        <f t="shared" si="136"/>
        <v>0</v>
      </c>
      <c r="AX126" s="18">
        <f t="shared" si="137"/>
        <v>0</v>
      </c>
      <c r="AY126" s="18">
        <f t="shared" si="138"/>
        <v>0</v>
      </c>
      <c r="AZ126" s="18">
        <f t="shared" si="139"/>
        <v>0</v>
      </c>
      <c r="BB126" s="18">
        <f t="shared" si="141"/>
        <v>0</v>
      </c>
      <c r="BC126" s="18">
        <f t="shared" si="141"/>
        <v>0</v>
      </c>
      <c r="BD126" s="18">
        <f t="shared" si="140"/>
        <v>1</v>
      </c>
    </row>
    <row r="127" spans="2:56" x14ac:dyDescent="0.3">
      <c r="B127" s="21">
        <f t="shared" si="69"/>
        <v>162</v>
      </c>
      <c r="D127" s="16">
        <f t="shared" si="122"/>
        <v>0</v>
      </c>
      <c r="E127" s="16"/>
      <c r="F127" s="16">
        <f t="shared" si="112"/>
        <v>0</v>
      </c>
      <c r="G127" s="16">
        <f t="shared" si="123"/>
        <v>0</v>
      </c>
      <c r="H127" s="16">
        <f t="shared" si="124"/>
        <v>0</v>
      </c>
      <c r="I127" s="16">
        <f t="shared" si="113"/>
        <v>0</v>
      </c>
      <c r="J127" s="16"/>
      <c r="K127" s="16">
        <f t="shared" si="125"/>
        <v>0</v>
      </c>
      <c r="L127" s="16">
        <f t="shared" si="126"/>
        <v>0</v>
      </c>
      <c r="N127" s="16">
        <f t="shared" si="114"/>
        <v>0</v>
      </c>
      <c r="P127" s="16">
        <f t="shared" si="115"/>
        <v>0</v>
      </c>
      <c r="Q127" s="16">
        <f t="shared" si="116"/>
        <v>0</v>
      </c>
      <c r="R127" s="16">
        <f t="shared" si="117"/>
        <v>0</v>
      </c>
      <c r="S127" s="16">
        <f t="shared" si="118"/>
        <v>0</v>
      </c>
      <c r="T127" s="16">
        <f t="shared" si="119"/>
        <v>0</v>
      </c>
      <c r="U127" s="16"/>
      <c r="V127" s="16">
        <f t="shared" si="127"/>
        <v>0</v>
      </c>
      <c r="W127" s="16">
        <f t="shared" si="121"/>
        <v>0</v>
      </c>
      <c r="X127" s="16">
        <f t="shared" si="121"/>
        <v>0</v>
      </c>
      <c r="Z127" s="16">
        <f t="shared" si="128"/>
        <v>0</v>
      </c>
      <c r="AA127" s="16">
        <f t="shared" si="129"/>
        <v>0</v>
      </c>
      <c r="AC127" s="17">
        <f t="shared" si="120"/>
        <v>4.2344645769729532E-3</v>
      </c>
      <c r="AE127" s="16">
        <f>SUMPRODUCT(Z127:Z$134,$AC127:$AC$134)/$AC127</f>
        <v>0</v>
      </c>
      <c r="AF127" s="16">
        <f t="shared" si="130"/>
        <v>0</v>
      </c>
      <c r="AG127" s="18">
        <f t="shared" si="131"/>
        <v>0</v>
      </c>
      <c r="AH127" s="18">
        <f t="shared" si="71"/>
        <v>1</v>
      </c>
      <c r="AJ127" s="16">
        <f>SUMPRODUCT(N127:N$134,$AC127:$AC$134)/$AC127</f>
        <v>0</v>
      </c>
      <c r="AK127" s="16">
        <f>SUMPRODUCT(P127:P$134,$AC127:$AC$134)/$AC127</f>
        <v>0</v>
      </c>
      <c r="AL127" s="16">
        <f>SUMPRODUCT(Q127:Q$134,$AC127:$AC$134)/$AC127</f>
        <v>0</v>
      </c>
      <c r="AM127" s="16">
        <f>SUMPRODUCT(R127:R$134,$AC127:$AC$134)/$AC127</f>
        <v>0</v>
      </c>
      <c r="AN127" s="16">
        <f>SUMPRODUCT(S127:S$134,$AC127:$AC$134)/$AC127</f>
        <v>0</v>
      </c>
      <c r="AO127" s="16">
        <f>SUMPRODUCT(T127:T$134,$AC127:$AC$134)/$AC127</f>
        <v>0</v>
      </c>
      <c r="AP127" s="16">
        <f>SUMPRODUCT(U127:U$134,$AC127:$AC$134)/$AC127</f>
        <v>0</v>
      </c>
      <c r="AQ127" s="16">
        <f>-SUMPRODUCT(H127:H$134,$AC127:$AC$134)/$AC127</f>
        <v>0</v>
      </c>
      <c r="AS127" s="18">
        <f t="shared" si="132"/>
        <v>0</v>
      </c>
      <c r="AT127" s="18">
        <f t="shared" si="133"/>
        <v>0</v>
      </c>
      <c r="AU127" s="18">
        <f t="shared" si="134"/>
        <v>0</v>
      </c>
      <c r="AV127" s="18">
        <f t="shared" si="135"/>
        <v>0</v>
      </c>
      <c r="AW127" s="18">
        <f t="shared" si="136"/>
        <v>0</v>
      </c>
      <c r="AX127" s="18">
        <f t="shared" si="137"/>
        <v>0</v>
      </c>
      <c r="AY127" s="18">
        <f t="shared" si="138"/>
        <v>0</v>
      </c>
      <c r="AZ127" s="18">
        <f t="shared" si="139"/>
        <v>0</v>
      </c>
      <c r="BB127" s="18">
        <f t="shared" si="141"/>
        <v>0</v>
      </c>
      <c r="BC127" s="18">
        <f t="shared" si="141"/>
        <v>0</v>
      </c>
      <c r="BD127" s="18">
        <f t="shared" si="140"/>
        <v>1</v>
      </c>
    </row>
    <row r="128" spans="2:56" x14ac:dyDescent="0.3">
      <c r="B128" s="21">
        <f t="shared" si="69"/>
        <v>163</v>
      </c>
      <c r="D128" s="16">
        <f t="shared" si="122"/>
        <v>0</v>
      </c>
      <c r="E128" s="16"/>
      <c r="F128" s="16">
        <f t="shared" si="112"/>
        <v>0</v>
      </c>
      <c r="G128" s="16">
        <f t="shared" si="123"/>
        <v>0</v>
      </c>
      <c r="H128" s="16">
        <f t="shared" si="124"/>
        <v>0</v>
      </c>
      <c r="I128" s="16">
        <f t="shared" si="113"/>
        <v>0</v>
      </c>
      <c r="J128" s="16"/>
      <c r="K128" s="16">
        <f t="shared" si="125"/>
        <v>0</v>
      </c>
      <c r="L128" s="16">
        <f t="shared" si="126"/>
        <v>0</v>
      </c>
      <c r="N128" s="16">
        <f t="shared" si="114"/>
        <v>0</v>
      </c>
      <c r="P128" s="16">
        <f t="shared" si="115"/>
        <v>0</v>
      </c>
      <c r="Q128" s="16">
        <f t="shared" si="116"/>
        <v>0</v>
      </c>
      <c r="R128" s="16">
        <f t="shared" si="117"/>
        <v>0</v>
      </c>
      <c r="S128" s="16">
        <f t="shared" si="118"/>
        <v>0</v>
      </c>
      <c r="T128" s="16">
        <f t="shared" si="119"/>
        <v>0</v>
      </c>
      <c r="U128" s="16"/>
      <c r="V128" s="16">
        <f t="shared" si="127"/>
        <v>0</v>
      </c>
      <c r="W128" s="16">
        <f t="shared" si="121"/>
        <v>0</v>
      </c>
      <c r="X128" s="16">
        <f t="shared" si="121"/>
        <v>0</v>
      </c>
      <c r="Z128" s="16">
        <f t="shared" si="128"/>
        <v>0</v>
      </c>
      <c r="AA128" s="16">
        <f t="shared" si="129"/>
        <v>0</v>
      </c>
      <c r="AC128" s="17">
        <f t="shared" si="120"/>
        <v>4.0328234066409081E-3</v>
      </c>
      <c r="AE128" s="16">
        <f>SUMPRODUCT(Z128:Z$134,$AC128:$AC$134)/$AC128</f>
        <v>0</v>
      </c>
      <c r="AF128" s="16">
        <f t="shared" si="130"/>
        <v>0</v>
      </c>
      <c r="AG128" s="18">
        <f t="shared" si="131"/>
        <v>0</v>
      </c>
      <c r="AH128" s="18">
        <f t="shared" si="71"/>
        <v>1</v>
      </c>
      <c r="AJ128" s="16">
        <f>SUMPRODUCT(N128:N$134,$AC128:$AC$134)/$AC128</f>
        <v>0</v>
      </c>
      <c r="AK128" s="16">
        <f>SUMPRODUCT(P128:P$134,$AC128:$AC$134)/$AC128</f>
        <v>0</v>
      </c>
      <c r="AL128" s="16">
        <f>SUMPRODUCT(Q128:Q$134,$AC128:$AC$134)/$AC128</f>
        <v>0</v>
      </c>
      <c r="AM128" s="16">
        <f>SUMPRODUCT(R128:R$134,$AC128:$AC$134)/$AC128</f>
        <v>0</v>
      </c>
      <c r="AN128" s="16">
        <f>SUMPRODUCT(S128:S$134,$AC128:$AC$134)/$AC128</f>
        <v>0</v>
      </c>
      <c r="AO128" s="16">
        <f>SUMPRODUCT(T128:T$134,$AC128:$AC$134)/$AC128</f>
        <v>0</v>
      </c>
      <c r="AP128" s="16">
        <f>SUMPRODUCT(U128:U$134,$AC128:$AC$134)/$AC128</f>
        <v>0</v>
      </c>
      <c r="AQ128" s="16">
        <f>-SUMPRODUCT(H128:H$134,$AC128:$AC$134)/$AC128</f>
        <v>0</v>
      </c>
      <c r="AS128" s="18">
        <f t="shared" si="132"/>
        <v>0</v>
      </c>
      <c r="AT128" s="18">
        <f t="shared" si="133"/>
        <v>0</v>
      </c>
      <c r="AU128" s="18">
        <f t="shared" si="134"/>
        <v>0</v>
      </c>
      <c r="AV128" s="18">
        <f t="shared" si="135"/>
        <v>0</v>
      </c>
      <c r="AW128" s="18">
        <f t="shared" si="136"/>
        <v>0</v>
      </c>
      <c r="AX128" s="18">
        <f t="shared" si="137"/>
        <v>0</v>
      </c>
      <c r="AY128" s="18">
        <f t="shared" si="138"/>
        <v>0</v>
      </c>
      <c r="AZ128" s="18">
        <f t="shared" si="139"/>
        <v>0</v>
      </c>
      <c r="BB128" s="18">
        <f t="shared" si="141"/>
        <v>0</v>
      </c>
      <c r="BC128" s="18">
        <f t="shared" si="141"/>
        <v>0</v>
      </c>
      <c r="BD128" s="18">
        <f t="shared" si="140"/>
        <v>1</v>
      </c>
    </row>
    <row r="129" spans="2:56" x14ac:dyDescent="0.3">
      <c r="B129" s="21">
        <f t="shared" si="69"/>
        <v>164</v>
      </c>
      <c r="D129" s="16">
        <f t="shared" si="122"/>
        <v>0</v>
      </c>
      <c r="E129" s="16"/>
      <c r="F129" s="16">
        <f t="shared" si="112"/>
        <v>0</v>
      </c>
      <c r="G129" s="16">
        <f t="shared" si="123"/>
        <v>0</v>
      </c>
      <c r="H129" s="16">
        <f t="shared" si="124"/>
        <v>0</v>
      </c>
      <c r="I129" s="16">
        <f t="shared" si="113"/>
        <v>0</v>
      </c>
      <c r="J129" s="16"/>
      <c r="K129" s="16">
        <f t="shared" si="125"/>
        <v>0</v>
      </c>
      <c r="L129" s="16">
        <f t="shared" si="126"/>
        <v>0</v>
      </c>
      <c r="N129" s="16">
        <f t="shared" si="114"/>
        <v>0</v>
      </c>
      <c r="P129" s="16">
        <f t="shared" si="115"/>
        <v>0</v>
      </c>
      <c r="Q129" s="16">
        <f t="shared" si="116"/>
        <v>0</v>
      </c>
      <c r="R129" s="16">
        <f t="shared" si="117"/>
        <v>0</v>
      </c>
      <c r="S129" s="16">
        <f t="shared" si="118"/>
        <v>0</v>
      </c>
      <c r="T129" s="16">
        <f t="shared" si="119"/>
        <v>0</v>
      </c>
      <c r="U129" s="16"/>
      <c r="V129" s="16">
        <f t="shared" si="127"/>
        <v>0</v>
      </c>
      <c r="W129" s="16">
        <f t="shared" si="121"/>
        <v>0</v>
      </c>
      <c r="X129" s="16">
        <f t="shared" si="121"/>
        <v>0</v>
      </c>
      <c r="Z129" s="16">
        <f t="shared" si="128"/>
        <v>0</v>
      </c>
      <c r="AA129" s="16">
        <f t="shared" si="129"/>
        <v>0</v>
      </c>
      <c r="AC129" s="17">
        <f t="shared" si="120"/>
        <v>3.8407841968008641E-3</v>
      </c>
      <c r="AE129" s="16">
        <f>SUMPRODUCT(Z129:Z$134,$AC129:$AC$134)/$AC129</f>
        <v>0</v>
      </c>
      <c r="AF129" s="16">
        <f t="shared" si="130"/>
        <v>0</v>
      </c>
      <c r="AG129" s="18">
        <f t="shared" si="131"/>
        <v>0</v>
      </c>
      <c r="AH129" s="18">
        <f t="shared" si="71"/>
        <v>1</v>
      </c>
      <c r="AJ129" s="16">
        <f>SUMPRODUCT(N129:N$134,$AC129:$AC$134)/$AC129</f>
        <v>0</v>
      </c>
      <c r="AK129" s="16">
        <f>SUMPRODUCT(P129:P$134,$AC129:$AC$134)/$AC129</f>
        <v>0</v>
      </c>
      <c r="AL129" s="16">
        <f>SUMPRODUCT(Q129:Q$134,$AC129:$AC$134)/$AC129</f>
        <v>0</v>
      </c>
      <c r="AM129" s="16">
        <f>SUMPRODUCT(R129:R$134,$AC129:$AC$134)/$AC129</f>
        <v>0</v>
      </c>
      <c r="AN129" s="16">
        <f>SUMPRODUCT(S129:S$134,$AC129:$AC$134)/$AC129</f>
        <v>0</v>
      </c>
      <c r="AO129" s="16">
        <f>SUMPRODUCT(T129:T$134,$AC129:$AC$134)/$AC129</f>
        <v>0</v>
      </c>
      <c r="AP129" s="16">
        <f>SUMPRODUCT(U129:U$134,$AC129:$AC$134)/$AC129</f>
        <v>0</v>
      </c>
      <c r="AQ129" s="16">
        <f>-SUMPRODUCT(H129:H$134,$AC129:$AC$134)/$AC129</f>
        <v>0</v>
      </c>
      <c r="AS129" s="18">
        <f t="shared" si="132"/>
        <v>0</v>
      </c>
      <c r="AT129" s="18">
        <f t="shared" si="133"/>
        <v>0</v>
      </c>
      <c r="AU129" s="18">
        <f t="shared" si="134"/>
        <v>0</v>
      </c>
      <c r="AV129" s="18">
        <f t="shared" si="135"/>
        <v>0</v>
      </c>
      <c r="AW129" s="18">
        <f t="shared" si="136"/>
        <v>0</v>
      </c>
      <c r="AX129" s="18">
        <f t="shared" si="137"/>
        <v>0</v>
      </c>
      <c r="AY129" s="18">
        <f t="shared" si="138"/>
        <v>0</v>
      </c>
      <c r="AZ129" s="18">
        <f t="shared" si="139"/>
        <v>0</v>
      </c>
      <c r="BB129" s="18">
        <f t="shared" si="141"/>
        <v>0</v>
      </c>
      <c r="BC129" s="18">
        <f t="shared" si="141"/>
        <v>0</v>
      </c>
      <c r="BD129" s="18">
        <f t="shared" si="140"/>
        <v>1</v>
      </c>
    </row>
    <row r="130" spans="2:56" x14ac:dyDescent="0.3">
      <c r="B130" s="21">
        <f t="shared" si="69"/>
        <v>165</v>
      </c>
      <c r="D130" s="16">
        <f t="shared" si="122"/>
        <v>0</v>
      </c>
      <c r="E130" s="16"/>
      <c r="F130" s="16">
        <f t="shared" si="112"/>
        <v>0</v>
      </c>
      <c r="G130" s="16">
        <f t="shared" si="123"/>
        <v>0</v>
      </c>
      <c r="H130" s="16">
        <f t="shared" si="124"/>
        <v>0</v>
      </c>
      <c r="I130" s="16">
        <f t="shared" si="113"/>
        <v>0</v>
      </c>
      <c r="J130" s="16"/>
      <c r="K130" s="16">
        <f t="shared" si="125"/>
        <v>0</v>
      </c>
      <c r="L130" s="16">
        <f t="shared" si="126"/>
        <v>0</v>
      </c>
      <c r="N130" s="16">
        <f t="shared" si="114"/>
        <v>0</v>
      </c>
      <c r="P130" s="16">
        <f t="shared" si="115"/>
        <v>0</v>
      </c>
      <c r="Q130" s="16">
        <f t="shared" si="116"/>
        <v>0</v>
      </c>
      <c r="R130" s="16">
        <f t="shared" si="117"/>
        <v>0</v>
      </c>
      <c r="S130" s="16">
        <f t="shared" si="118"/>
        <v>0</v>
      </c>
      <c r="T130" s="16">
        <f t="shared" si="119"/>
        <v>0</v>
      </c>
      <c r="U130" s="16"/>
      <c r="V130" s="16">
        <f t="shared" si="127"/>
        <v>0</v>
      </c>
      <c r="W130" s="16">
        <f t="shared" si="121"/>
        <v>0</v>
      </c>
      <c r="X130" s="16">
        <f t="shared" si="121"/>
        <v>0</v>
      </c>
      <c r="Z130" s="16">
        <f t="shared" si="128"/>
        <v>0</v>
      </c>
      <c r="AA130" s="16">
        <f t="shared" si="129"/>
        <v>0</v>
      </c>
      <c r="AC130" s="17">
        <f t="shared" si="120"/>
        <v>3.6578897112389186E-3</v>
      </c>
      <c r="AE130" s="16">
        <f>SUMPRODUCT(Z130:Z$134,$AC130:$AC$134)/$AC130</f>
        <v>0</v>
      </c>
      <c r="AF130" s="16">
        <f t="shared" si="130"/>
        <v>0</v>
      </c>
      <c r="AG130" s="18">
        <f t="shared" si="131"/>
        <v>0</v>
      </c>
      <c r="AH130" s="18">
        <f t="shared" si="71"/>
        <v>1</v>
      </c>
      <c r="AJ130" s="16">
        <f>SUMPRODUCT(N130:N$134,$AC130:$AC$134)/$AC130</f>
        <v>0</v>
      </c>
      <c r="AK130" s="16">
        <f>SUMPRODUCT(P130:P$134,$AC130:$AC$134)/$AC130</f>
        <v>0</v>
      </c>
      <c r="AL130" s="16">
        <f>SUMPRODUCT(Q130:Q$134,$AC130:$AC$134)/$AC130</f>
        <v>0</v>
      </c>
      <c r="AM130" s="16">
        <f>SUMPRODUCT(R130:R$134,$AC130:$AC$134)/$AC130</f>
        <v>0</v>
      </c>
      <c r="AN130" s="16">
        <f>SUMPRODUCT(S130:S$134,$AC130:$AC$134)/$AC130</f>
        <v>0</v>
      </c>
      <c r="AO130" s="16">
        <f>SUMPRODUCT(T130:T$134,$AC130:$AC$134)/$AC130</f>
        <v>0</v>
      </c>
      <c r="AP130" s="16">
        <f>SUMPRODUCT(U130:U$134,$AC130:$AC$134)/$AC130</f>
        <v>0</v>
      </c>
      <c r="AQ130" s="16">
        <f>-SUMPRODUCT(H130:H$134,$AC130:$AC$134)/$AC130</f>
        <v>0</v>
      </c>
      <c r="AS130" s="18">
        <f t="shared" si="132"/>
        <v>0</v>
      </c>
      <c r="AT130" s="18">
        <f t="shared" si="133"/>
        <v>0</v>
      </c>
      <c r="AU130" s="18">
        <f t="shared" si="134"/>
        <v>0</v>
      </c>
      <c r="AV130" s="18">
        <f t="shared" si="135"/>
        <v>0</v>
      </c>
      <c r="AW130" s="18">
        <f t="shared" si="136"/>
        <v>0</v>
      </c>
      <c r="AX130" s="18">
        <f t="shared" si="137"/>
        <v>0</v>
      </c>
      <c r="AY130" s="18">
        <f t="shared" si="138"/>
        <v>0</v>
      </c>
      <c r="AZ130" s="18">
        <f t="shared" si="139"/>
        <v>0</v>
      </c>
      <c r="BB130" s="18">
        <f t="shared" si="141"/>
        <v>0</v>
      </c>
      <c r="BC130" s="18">
        <f t="shared" si="141"/>
        <v>0</v>
      </c>
      <c r="BD130" s="18">
        <f t="shared" si="140"/>
        <v>1</v>
      </c>
    </row>
    <row r="131" spans="2:56" x14ac:dyDescent="0.3">
      <c r="B131" s="21">
        <f t="shared" si="69"/>
        <v>166</v>
      </c>
      <c r="D131" s="16">
        <f t="shared" ref="D131:D134" si="142">K130</f>
        <v>0</v>
      </c>
      <c r="E131" s="16"/>
      <c r="F131" s="16">
        <f t="shared" si="112"/>
        <v>0</v>
      </c>
      <c r="G131" s="16">
        <f t="shared" ref="G131:G134" si="143">-AA131</f>
        <v>0</v>
      </c>
      <c r="H131" s="16">
        <f t="shared" ref="H131:H134" si="144">-MIN(SUM(D131:G131),Z131-Z131*AH131)</f>
        <v>0</v>
      </c>
      <c r="I131" s="16">
        <f t="shared" si="113"/>
        <v>0</v>
      </c>
      <c r="J131" s="16"/>
      <c r="K131" s="16">
        <f t="shared" ref="K131:K134" si="145">SUM(D131:J131)</f>
        <v>0</v>
      </c>
      <c r="L131" s="16">
        <f t="shared" ref="L131:L134" si="146">IF(K131&gt;0,1,0)</f>
        <v>0</v>
      </c>
      <c r="N131" s="16">
        <f t="shared" si="114"/>
        <v>0</v>
      </c>
      <c r="P131" s="16">
        <f t="shared" si="115"/>
        <v>0</v>
      </c>
      <c r="Q131" s="16">
        <f t="shared" si="116"/>
        <v>0</v>
      </c>
      <c r="R131" s="16">
        <f t="shared" si="117"/>
        <v>0</v>
      </c>
      <c r="S131" s="16">
        <f t="shared" si="118"/>
        <v>0</v>
      </c>
      <c r="T131" s="16">
        <f t="shared" si="119"/>
        <v>0</v>
      </c>
      <c r="U131" s="16"/>
      <c r="V131" s="16">
        <f t="shared" ref="V131:V134" si="147">SUM(P131:U131)</f>
        <v>0</v>
      </c>
      <c r="W131" s="16">
        <f t="shared" si="121"/>
        <v>0</v>
      </c>
      <c r="X131" s="16">
        <f t="shared" si="121"/>
        <v>0</v>
      </c>
      <c r="Z131" s="16">
        <f t="shared" ref="Z131:Z134" si="148">MAX(N131-V131,0)</f>
        <v>0</v>
      </c>
      <c r="AA131" s="16">
        <f t="shared" ref="AA131:AA134" si="149">MIN(N131-V131,0)</f>
        <v>0</v>
      </c>
      <c r="AC131" s="17">
        <f t="shared" si="120"/>
        <v>3.4837044868942079E-3</v>
      </c>
      <c r="AE131" s="16">
        <f>SUMPRODUCT(Z131:Z$134,$AC131:$AC$134)/$AC131</f>
        <v>0</v>
      </c>
      <c r="AF131" s="16">
        <f t="shared" ref="AF131:AF134" si="150">SUM(D131:E131)</f>
        <v>0</v>
      </c>
      <c r="AG131" s="18">
        <f t="shared" ref="AG131:AG134" si="151">IFERROR(MIN(AF131/AE131,1),0)</f>
        <v>0</v>
      </c>
      <c r="AH131" s="18">
        <f t="shared" si="71"/>
        <v>1</v>
      </c>
      <c r="AJ131" s="16">
        <f>SUMPRODUCT(N131:N$134,$AC131:$AC$134)/$AC131</f>
        <v>0</v>
      </c>
      <c r="AK131" s="16">
        <f>SUMPRODUCT(P131:P$134,$AC131:$AC$134)/$AC131</f>
        <v>0</v>
      </c>
      <c r="AL131" s="16">
        <f>SUMPRODUCT(Q131:Q$134,$AC131:$AC$134)/$AC131</f>
        <v>0</v>
      </c>
      <c r="AM131" s="16">
        <f>SUMPRODUCT(R131:R$134,$AC131:$AC$134)/$AC131</f>
        <v>0</v>
      </c>
      <c r="AN131" s="16">
        <f>SUMPRODUCT(S131:S$134,$AC131:$AC$134)/$AC131</f>
        <v>0</v>
      </c>
      <c r="AO131" s="16">
        <f>SUMPRODUCT(T131:T$134,$AC131:$AC$134)/$AC131</f>
        <v>0</v>
      </c>
      <c r="AP131" s="16">
        <f>SUMPRODUCT(U131:U$134,$AC131:$AC$134)/$AC131</f>
        <v>0</v>
      </c>
      <c r="AQ131" s="16">
        <f>-SUMPRODUCT(H131:H$134,$AC131:$AC$134)/$AC131</f>
        <v>0</v>
      </c>
      <c r="AS131" s="18">
        <f t="shared" ref="AS131:AS134" si="152">IFERROR(AK131/$AJ131,0)</f>
        <v>0</v>
      </c>
      <c r="AT131" s="18">
        <f t="shared" ref="AT131:AT134" si="153">IFERROR(AL131/$AJ131,0)</f>
        <v>0</v>
      </c>
      <c r="AU131" s="18">
        <f t="shared" ref="AU131:AU134" si="154">IFERROR(AM131/$AJ131,0)</f>
        <v>0</v>
      </c>
      <c r="AV131" s="18">
        <f t="shared" ref="AV131:AV134" si="155">IFERROR(AN131/$AJ131,0)</f>
        <v>0</v>
      </c>
      <c r="AW131" s="18">
        <f t="shared" ref="AW131:AW134" si="156">IFERROR(AO131/$AJ131,0)</f>
        <v>0</v>
      </c>
      <c r="AX131" s="18">
        <f t="shared" ref="AX131:AX134" si="157">IFERROR(AP131/$AJ131,0)</f>
        <v>0</v>
      </c>
      <c r="AY131" s="18">
        <f t="shared" ref="AY131:AY134" si="158">IFERROR(AQ131/$AJ131,0)</f>
        <v>0</v>
      </c>
      <c r="AZ131" s="18">
        <f t="shared" ref="AZ131:AZ134" si="159">SUM(AS131:AY131)</f>
        <v>0</v>
      </c>
      <c r="BB131" s="18">
        <f t="shared" si="141"/>
        <v>0</v>
      </c>
      <c r="BC131" s="18">
        <f t="shared" si="141"/>
        <v>0</v>
      </c>
      <c r="BD131" s="18">
        <f t="shared" ref="BD131:BD134" si="160">MIN(1,1-AZ131)</f>
        <v>1</v>
      </c>
    </row>
    <row r="132" spans="2:56" x14ac:dyDescent="0.3">
      <c r="B132" s="21">
        <f t="shared" si="69"/>
        <v>167</v>
      </c>
      <c r="D132" s="16">
        <f t="shared" si="142"/>
        <v>0</v>
      </c>
      <c r="E132" s="16"/>
      <c r="F132" s="16">
        <f t="shared" si="112"/>
        <v>0</v>
      </c>
      <c r="G132" s="16">
        <f t="shared" si="143"/>
        <v>0</v>
      </c>
      <c r="H132" s="16">
        <f t="shared" si="144"/>
        <v>0</v>
      </c>
      <c r="I132" s="16">
        <f t="shared" si="113"/>
        <v>0</v>
      </c>
      <c r="J132" s="16"/>
      <c r="K132" s="16">
        <f t="shared" si="145"/>
        <v>0</v>
      </c>
      <c r="L132" s="16">
        <f t="shared" si="146"/>
        <v>0</v>
      </c>
      <c r="N132" s="16">
        <f t="shared" si="114"/>
        <v>0</v>
      </c>
      <c r="P132" s="16">
        <f t="shared" si="115"/>
        <v>0</v>
      </c>
      <c r="Q132" s="16">
        <f t="shared" si="116"/>
        <v>0</v>
      </c>
      <c r="R132" s="16">
        <f t="shared" si="117"/>
        <v>0</v>
      </c>
      <c r="S132" s="16">
        <f t="shared" si="118"/>
        <v>0</v>
      </c>
      <c r="T132" s="16">
        <f t="shared" si="119"/>
        <v>0</v>
      </c>
      <c r="U132" s="16"/>
      <c r="V132" s="16">
        <f t="shared" si="147"/>
        <v>0</v>
      </c>
      <c r="W132" s="16">
        <f t="shared" si="121"/>
        <v>0</v>
      </c>
      <c r="X132" s="16">
        <f t="shared" si="121"/>
        <v>0</v>
      </c>
      <c r="Z132" s="16">
        <f t="shared" si="148"/>
        <v>0</v>
      </c>
      <c r="AA132" s="16">
        <f t="shared" si="149"/>
        <v>0</v>
      </c>
      <c r="AC132" s="17">
        <f t="shared" si="120"/>
        <v>3.3178137970421035E-3</v>
      </c>
      <c r="AE132" s="16">
        <f>SUMPRODUCT(Z132:Z$134,$AC132:$AC$134)/$AC132</f>
        <v>0</v>
      </c>
      <c r="AF132" s="16">
        <f t="shared" si="150"/>
        <v>0</v>
      </c>
      <c r="AG132" s="18">
        <f t="shared" si="151"/>
        <v>0</v>
      </c>
      <c r="AH132" s="18">
        <f t="shared" si="71"/>
        <v>1</v>
      </c>
      <c r="AJ132" s="16">
        <f>SUMPRODUCT(N132:N$134,$AC132:$AC$134)/$AC132</f>
        <v>0</v>
      </c>
      <c r="AK132" s="16">
        <f>SUMPRODUCT(P132:P$134,$AC132:$AC$134)/$AC132</f>
        <v>0</v>
      </c>
      <c r="AL132" s="16">
        <f>SUMPRODUCT(Q132:Q$134,$AC132:$AC$134)/$AC132</f>
        <v>0</v>
      </c>
      <c r="AM132" s="16">
        <f>SUMPRODUCT(R132:R$134,$AC132:$AC$134)/$AC132</f>
        <v>0</v>
      </c>
      <c r="AN132" s="16">
        <f>SUMPRODUCT(S132:S$134,$AC132:$AC$134)/$AC132</f>
        <v>0</v>
      </c>
      <c r="AO132" s="16">
        <f>SUMPRODUCT(T132:T$134,$AC132:$AC$134)/$AC132</f>
        <v>0</v>
      </c>
      <c r="AP132" s="16">
        <f>SUMPRODUCT(U132:U$134,$AC132:$AC$134)/$AC132</f>
        <v>0</v>
      </c>
      <c r="AQ132" s="16">
        <f>-SUMPRODUCT(H132:H$134,$AC132:$AC$134)/$AC132</f>
        <v>0</v>
      </c>
      <c r="AS132" s="18">
        <f t="shared" si="152"/>
        <v>0</v>
      </c>
      <c r="AT132" s="18">
        <f t="shared" si="153"/>
        <v>0</v>
      </c>
      <c r="AU132" s="18">
        <f t="shared" si="154"/>
        <v>0</v>
      </c>
      <c r="AV132" s="18">
        <f t="shared" si="155"/>
        <v>0</v>
      </c>
      <c r="AW132" s="18">
        <f t="shared" si="156"/>
        <v>0</v>
      </c>
      <c r="AX132" s="18">
        <f t="shared" si="157"/>
        <v>0</v>
      </c>
      <c r="AY132" s="18">
        <f t="shared" si="158"/>
        <v>0</v>
      </c>
      <c r="AZ132" s="18">
        <f t="shared" si="159"/>
        <v>0</v>
      </c>
      <c r="BB132" s="18">
        <f t="shared" si="141"/>
        <v>0</v>
      </c>
      <c r="BC132" s="18">
        <f t="shared" si="141"/>
        <v>0</v>
      </c>
      <c r="BD132" s="18">
        <f t="shared" si="160"/>
        <v>1</v>
      </c>
    </row>
    <row r="133" spans="2:56" x14ac:dyDescent="0.3">
      <c r="B133" s="21">
        <f t="shared" si="69"/>
        <v>168</v>
      </c>
      <c r="D133" s="16">
        <f t="shared" si="142"/>
        <v>0</v>
      </c>
      <c r="E133" s="16"/>
      <c r="F133" s="16">
        <f t="shared" si="112"/>
        <v>0</v>
      </c>
      <c r="G133" s="16">
        <f t="shared" si="143"/>
        <v>0</v>
      </c>
      <c r="H133" s="16">
        <f t="shared" si="144"/>
        <v>0</v>
      </c>
      <c r="I133" s="16">
        <f t="shared" si="113"/>
        <v>0</v>
      </c>
      <c r="J133" s="16"/>
      <c r="K133" s="16">
        <f t="shared" si="145"/>
        <v>0</v>
      </c>
      <c r="L133" s="16">
        <f t="shared" si="146"/>
        <v>0</v>
      </c>
      <c r="N133" s="16">
        <f t="shared" si="114"/>
        <v>0</v>
      </c>
      <c r="P133" s="16">
        <f t="shared" si="115"/>
        <v>0</v>
      </c>
      <c r="Q133" s="16">
        <f t="shared" si="116"/>
        <v>0</v>
      </c>
      <c r="R133" s="16">
        <f t="shared" si="117"/>
        <v>0</v>
      </c>
      <c r="S133" s="16">
        <f t="shared" si="118"/>
        <v>0</v>
      </c>
      <c r="T133" s="16">
        <f t="shared" si="119"/>
        <v>0</v>
      </c>
      <c r="U133" s="16"/>
      <c r="V133" s="16">
        <f t="shared" si="147"/>
        <v>0</v>
      </c>
      <c r="W133" s="16">
        <f t="shared" si="121"/>
        <v>0</v>
      </c>
      <c r="X133" s="16">
        <f t="shared" si="121"/>
        <v>0</v>
      </c>
      <c r="Z133" s="16">
        <f t="shared" si="148"/>
        <v>0</v>
      </c>
      <c r="AA133" s="16">
        <f t="shared" si="149"/>
        <v>0</v>
      </c>
      <c r="AC133" s="17">
        <f t="shared" si="120"/>
        <v>3.1598226638496225E-3</v>
      </c>
      <c r="AE133" s="16">
        <f>SUMPRODUCT(Z133:Z$134,$AC133:$AC$134)/$AC133</f>
        <v>0</v>
      </c>
      <c r="AF133" s="16">
        <f t="shared" si="150"/>
        <v>0</v>
      </c>
      <c r="AG133" s="18">
        <f t="shared" si="151"/>
        <v>0</v>
      </c>
      <c r="AH133" s="18">
        <f t="shared" si="71"/>
        <v>1</v>
      </c>
      <c r="AJ133" s="16">
        <f>SUMPRODUCT(N133:N$134,$AC133:$AC$134)/$AC133</f>
        <v>0</v>
      </c>
      <c r="AK133" s="16">
        <f>SUMPRODUCT(P133:P$134,$AC133:$AC$134)/$AC133</f>
        <v>0</v>
      </c>
      <c r="AL133" s="16">
        <f>SUMPRODUCT(Q133:Q$134,$AC133:$AC$134)/$AC133</f>
        <v>0</v>
      </c>
      <c r="AM133" s="16">
        <f>SUMPRODUCT(R133:R$134,$AC133:$AC$134)/$AC133</f>
        <v>0</v>
      </c>
      <c r="AN133" s="16">
        <f>SUMPRODUCT(S133:S$134,$AC133:$AC$134)/$AC133</f>
        <v>0</v>
      </c>
      <c r="AO133" s="16">
        <f>SUMPRODUCT(T133:T$134,$AC133:$AC$134)/$AC133</f>
        <v>0</v>
      </c>
      <c r="AP133" s="16">
        <f>SUMPRODUCT(U133:U$134,$AC133:$AC$134)/$AC133</f>
        <v>0</v>
      </c>
      <c r="AQ133" s="16">
        <f>-SUMPRODUCT(H133:H$134,$AC133:$AC$134)/$AC133</f>
        <v>0</v>
      </c>
      <c r="AS133" s="18">
        <f t="shared" si="152"/>
        <v>0</v>
      </c>
      <c r="AT133" s="18">
        <f t="shared" si="153"/>
        <v>0</v>
      </c>
      <c r="AU133" s="18">
        <f t="shared" si="154"/>
        <v>0</v>
      </c>
      <c r="AV133" s="18">
        <f t="shared" si="155"/>
        <v>0</v>
      </c>
      <c r="AW133" s="18">
        <f t="shared" si="156"/>
        <v>0</v>
      </c>
      <c r="AX133" s="18">
        <f t="shared" si="157"/>
        <v>0</v>
      </c>
      <c r="AY133" s="18">
        <f t="shared" si="158"/>
        <v>0</v>
      </c>
      <c r="AZ133" s="18">
        <f t="shared" si="159"/>
        <v>0</v>
      </c>
      <c r="BB133" s="18">
        <f t="shared" si="141"/>
        <v>0</v>
      </c>
      <c r="BC133" s="18">
        <f t="shared" si="141"/>
        <v>0</v>
      </c>
      <c r="BD133" s="18">
        <f t="shared" si="160"/>
        <v>1</v>
      </c>
    </row>
    <row r="134" spans="2:56" x14ac:dyDescent="0.3">
      <c r="B134" s="21">
        <f t="shared" si="69"/>
        <v>169</v>
      </c>
      <c r="D134" s="16">
        <f t="shared" si="142"/>
        <v>0</v>
      </c>
      <c r="E134" s="16"/>
      <c r="F134" s="16">
        <f t="shared" si="112"/>
        <v>0</v>
      </c>
      <c r="G134" s="16">
        <f t="shared" si="143"/>
        <v>0</v>
      </c>
      <c r="H134" s="16">
        <f t="shared" si="144"/>
        <v>0</v>
      </c>
      <c r="I134" s="16">
        <f t="shared" si="113"/>
        <v>0</v>
      </c>
      <c r="J134" s="16"/>
      <c r="K134" s="16">
        <f t="shared" si="145"/>
        <v>0</v>
      </c>
      <c r="L134" s="16">
        <f t="shared" si="146"/>
        <v>0</v>
      </c>
      <c r="N134" s="16">
        <f t="shared" si="114"/>
        <v>0</v>
      </c>
      <c r="P134" s="16">
        <f t="shared" si="115"/>
        <v>0</v>
      </c>
      <c r="Q134" s="16">
        <f t="shared" si="116"/>
        <v>0</v>
      </c>
      <c r="R134" s="16">
        <f t="shared" si="117"/>
        <v>0</v>
      </c>
      <c r="S134" s="16">
        <f t="shared" si="118"/>
        <v>0</v>
      </c>
      <c r="T134" s="16">
        <f t="shared" si="119"/>
        <v>0</v>
      </c>
      <c r="U134" s="16"/>
      <c r="V134" s="16">
        <f t="shared" si="147"/>
        <v>0</v>
      </c>
      <c r="W134" s="16">
        <f t="shared" si="121"/>
        <v>0</v>
      </c>
      <c r="X134" s="16">
        <f t="shared" si="121"/>
        <v>0</v>
      </c>
      <c r="Z134" s="16">
        <f t="shared" si="148"/>
        <v>0</v>
      </c>
      <c r="AA134" s="16">
        <f t="shared" si="149"/>
        <v>0</v>
      </c>
      <c r="AC134" s="17">
        <f t="shared" si="120"/>
        <v>3.0093549179520209E-3</v>
      </c>
      <c r="AE134" s="16">
        <f>SUMPRODUCT(Z134:Z$134,$AC134:$AC$134)/$AC134</f>
        <v>0</v>
      </c>
      <c r="AF134" s="16">
        <f t="shared" si="150"/>
        <v>0</v>
      </c>
      <c r="AG134" s="18">
        <f t="shared" si="151"/>
        <v>0</v>
      </c>
      <c r="AH134" s="18">
        <f t="shared" si="71"/>
        <v>1</v>
      </c>
      <c r="AJ134" s="16">
        <f>SUMPRODUCT(N134:N$134,$AC134:$AC$134)/$AC134</f>
        <v>0</v>
      </c>
      <c r="AK134" s="16">
        <f>SUMPRODUCT(P134:P$134,$AC134:$AC$134)/$AC134</f>
        <v>0</v>
      </c>
      <c r="AL134" s="16">
        <f>SUMPRODUCT(Q134:Q$134,$AC134:$AC$134)/$AC134</f>
        <v>0</v>
      </c>
      <c r="AM134" s="16">
        <f>SUMPRODUCT(R134:R$134,$AC134:$AC$134)/$AC134</f>
        <v>0</v>
      </c>
      <c r="AN134" s="16">
        <f>SUMPRODUCT(S134:S$134,$AC134:$AC$134)/$AC134</f>
        <v>0</v>
      </c>
      <c r="AO134" s="16">
        <f>SUMPRODUCT(T134:T$134,$AC134:$AC$134)/$AC134</f>
        <v>0</v>
      </c>
      <c r="AP134" s="16" t="e">
        <f>SUMPRODUCT(U134:U$134,$AC134:$AC$134)/$AC134</f>
        <v>#VALUE!</v>
      </c>
      <c r="AQ134" s="16">
        <f>-SUMPRODUCT(H134:H$134,$AC134:$AC$134)/$AC134</f>
        <v>0</v>
      </c>
      <c r="AS134" s="18">
        <f t="shared" si="152"/>
        <v>0</v>
      </c>
      <c r="AT134" s="18">
        <f t="shared" si="153"/>
        <v>0</v>
      </c>
      <c r="AU134" s="18">
        <f t="shared" si="154"/>
        <v>0</v>
      </c>
      <c r="AV134" s="18">
        <f t="shared" si="155"/>
        <v>0</v>
      </c>
      <c r="AW134" s="18">
        <f t="shared" si="156"/>
        <v>0</v>
      </c>
      <c r="AX134" s="18">
        <f t="shared" si="157"/>
        <v>0</v>
      </c>
      <c r="AY134" s="18">
        <f t="shared" si="158"/>
        <v>0</v>
      </c>
      <c r="AZ134" s="18">
        <f t="shared" si="159"/>
        <v>0</v>
      </c>
      <c r="BB134" s="18">
        <f t="shared" si="141"/>
        <v>0</v>
      </c>
      <c r="BC134" s="18">
        <f t="shared" si="141"/>
        <v>0</v>
      </c>
      <c r="BD134" s="18">
        <f t="shared" si="160"/>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F2FEC-4DA3-471A-B5A2-211143841991}">
  <dimension ref="B2:BD134"/>
  <sheetViews>
    <sheetView showGridLines="0" zoomScale="90" zoomScaleNormal="90" workbookViewId="0">
      <pane xSplit="2" ySplit="14" topLeftCell="C15" activePane="bottomRight" state="frozen"/>
      <selection pane="topRight" activeCell="C1" sqref="C1"/>
      <selection pane="bottomLeft" activeCell="A8" sqref="A8"/>
      <selection pane="bottomRight" activeCell="F8" sqref="F8"/>
    </sheetView>
  </sheetViews>
  <sheetFormatPr defaultColWidth="12.1796875" defaultRowHeight="13" x14ac:dyDescent="0.3"/>
  <cols>
    <col min="1" max="1" width="5.1796875" style="13" customWidth="1"/>
    <col min="2" max="2" width="12.26953125" style="13" bestFit="1" customWidth="1"/>
    <col min="3" max="3" width="2.54296875" style="13" customWidth="1"/>
    <col min="4" max="9" width="12.26953125" style="13" bestFit="1" customWidth="1"/>
    <col min="10" max="10" width="12.1796875" style="13"/>
    <col min="11" max="12" width="12.26953125" style="13" bestFit="1" customWidth="1"/>
    <col min="13" max="13" width="2.54296875" style="13" customWidth="1"/>
    <col min="14" max="14" width="12.26953125" style="13" bestFit="1" customWidth="1"/>
    <col min="15" max="15" width="2.54296875" style="13" customWidth="1"/>
    <col min="16" max="20" width="12.26953125" style="13" bestFit="1" customWidth="1"/>
    <col min="21" max="24" width="12.1796875" style="13"/>
    <col min="25" max="25" width="2.54296875" style="13" customWidth="1"/>
    <col min="26" max="27" width="12.26953125" style="13" bestFit="1" customWidth="1"/>
    <col min="28" max="28" width="2.54296875" style="13" customWidth="1"/>
    <col min="29" max="29" width="12.26953125" style="13" bestFit="1" customWidth="1"/>
    <col min="30" max="30" width="2.54296875" style="13" customWidth="1"/>
    <col min="31" max="34" width="12.26953125" style="13" bestFit="1" customWidth="1"/>
    <col min="35" max="35" width="2.54296875" style="13" customWidth="1"/>
    <col min="36" max="36" width="12.453125" style="13" bestFit="1" customWidth="1"/>
    <col min="37" max="42" width="12.26953125" style="13" bestFit="1" customWidth="1"/>
    <col min="43" max="43" width="12.453125" style="13" bestFit="1" customWidth="1"/>
    <col min="44" max="44" width="2.54296875" style="13" customWidth="1"/>
    <col min="45" max="52" width="12.26953125" style="13" bestFit="1" customWidth="1"/>
    <col min="53" max="53" width="2.54296875" style="13" customWidth="1"/>
    <col min="54" max="56" width="12.26953125" style="13" bestFit="1" customWidth="1"/>
    <col min="57" max="16384" width="12.1796875" style="13"/>
  </cols>
  <sheetData>
    <row r="2" spans="2:56" ht="21" x14ac:dyDescent="0.5">
      <c r="B2" s="2" t="s">
        <v>81</v>
      </c>
    </row>
    <row r="4" spans="2:56" x14ac:dyDescent="0.3">
      <c r="B4" s="14" t="s">
        <v>73</v>
      </c>
      <c r="D4" s="27">
        <v>0</v>
      </c>
      <c r="E4" s="15" t="s">
        <v>74</v>
      </c>
    </row>
    <row r="5" spans="2:56" x14ac:dyDescent="0.3">
      <c r="P5" s="26">
        <v>1</v>
      </c>
      <c r="Q5" s="26">
        <f>IF(is1_guar="Yes",1,0)</f>
        <v>1</v>
      </c>
      <c r="R5" s="26">
        <f>IF(is2_guar="Yes",1,0)</f>
        <v>1</v>
      </c>
      <c r="S5" s="26">
        <f>IF(is3_guar="Yes",1,0)</f>
        <v>0</v>
      </c>
      <c r="T5" s="26">
        <f>IF(is4_guar="Yes",1,0)</f>
        <v>0</v>
      </c>
      <c r="U5" s="26">
        <v>1</v>
      </c>
      <c r="V5" s="26"/>
      <c r="W5" s="26">
        <v>1</v>
      </c>
      <c r="X5" s="26">
        <v>0</v>
      </c>
      <c r="AS5" s="26">
        <v>1</v>
      </c>
      <c r="AT5" s="26">
        <f>IF(is1_guar="Yes",1,0)</f>
        <v>1</v>
      </c>
      <c r="AU5" s="26">
        <f>IF(is2_guar="Yes",1,0)</f>
        <v>1</v>
      </c>
      <c r="AV5" s="26">
        <f>IF(is3_guar="Yes",1,0)</f>
        <v>0</v>
      </c>
      <c r="AW5" s="26">
        <f>IF(is4_guar="Yes",1,0)</f>
        <v>0</v>
      </c>
      <c r="AX5" s="26">
        <v>1</v>
      </c>
      <c r="AY5" s="26">
        <v>0</v>
      </c>
      <c r="BB5" s="26">
        <v>1</v>
      </c>
      <c r="BC5" s="26">
        <v>0</v>
      </c>
    </row>
    <row r="6" spans="2:56" x14ac:dyDescent="0.3">
      <c r="D6" s="30" t="s">
        <v>70</v>
      </c>
      <c r="E6" s="30" t="s">
        <v>86</v>
      </c>
      <c r="F6" s="30" t="s">
        <v>77</v>
      </c>
      <c r="G6" s="30" t="s">
        <v>72</v>
      </c>
      <c r="AS6" s="26"/>
      <c r="AT6" s="26"/>
      <c r="AU6" s="26"/>
      <c r="AV6" s="26"/>
      <c r="AW6" s="26"/>
      <c r="AX6" s="26"/>
      <c r="AY6" s="26"/>
      <c r="BB6" s="26"/>
      <c r="BC6" s="26"/>
    </row>
    <row r="7" spans="2:56" x14ac:dyDescent="0.3">
      <c r="B7" s="14" t="s">
        <v>84</v>
      </c>
      <c r="D7" s="38">
        <f>MIN(BB15,1)</f>
        <v>0.3548486510186396</v>
      </c>
      <c r="E7" s="38">
        <f>MIN(BC15,1)</f>
        <v>0.53090438554556263</v>
      </c>
      <c r="F7" s="38">
        <f>D7+E7</f>
        <v>0.88575303656420223</v>
      </c>
      <c r="G7" s="38">
        <f>1-F7</f>
        <v>0.11424696343579777</v>
      </c>
      <c r="AS7" s="26"/>
      <c r="AT7" s="26"/>
      <c r="AU7" s="26"/>
      <c r="AV7" s="26"/>
      <c r="AW7" s="26"/>
      <c r="AX7" s="26"/>
      <c r="AY7" s="26"/>
      <c r="BB7" s="26"/>
      <c r="BC7" s="26"/>
    </row>
    <row r="8" spans="2:56" x14ac:dyDescent="0.3">
      <c r="B8" s="14" t="s">
        <v>85</v>
      </c>
      <c r="D8" s="39">
        <f>D7*budget</f>
        <v>28387.892081491169</v>
      </c>
      <c r="E8" s="39">
        <f>E7*budget</f>
        <v>42472.350843645014</v>
      </c>
      <c r="F8" s="39">
        <f>F7*budget</f>
        <v>70860.242925136175</v>
      </c>
      <c r="G8" s="39">
        <f>G7*budget</f>
        <v>9139.7570748638209</v>
      </c>
      <c r="AS8" s="26"/>
      <c r="AT8" s="26"/>
      <c r="AU8" s="26"/>
      <c r="AV8" s="26"/>
      <c r="AW8" s="26"/>
      <c r="AX8" s="26"/>
      <c r="AY8" s="26"/>
      <c r="BB8" s="26"/>
      <c r="BC8" s="26"/>
    </row>
    <row r="9" spans="2:56" x14ac:dyDescent="0.3">
      <c r="D9" s="40"/>
      <c r="E9" s="40"/>
      <c r="F9" s="40"/>
      <c r="G9" s="40"/>
      <c r="AS9" s="26"/>
      <c r="AT9" s="26"/>
      <c r="AU9" s="26"/>
      <c r="AV9" s="26"/>
      <c r="AW9" s="26"/>
      <c r="AX9" s="26"/>
      <c r="AY9" s="26"/>
      <c r="BB9" s="26"/>
      <c r="BC9" s="26"/>
    </row>
    <row r="10" spans="2:56" x14ac:dyDescent="0.3">
      <c r="B10" s="14" t="s">
        <v>87</v>
      </c>
      <c r="D10" s="39">
        <f ca="1">OFFSET(K14,life_exp-age+1,0)</f>
        <v>0</v>
      </c>
      <c r="E10" s="40"/>
      <c r="F10" s="40"/>
      <c r="G10" s="40"/>
      <c r="AS10" s="26"/>
      <c r="AT10" s="26"/>
      <c r="AU10" s="26"/>
      <c r="AV10" s="26"/>
      <c r="AW10" s="26"/>
      <c r="AX10" s="26"/>
      <c r="AY10" s="26"/>
      <c r="BB10" s="26"/>
      <c r="BC10" s="26"/>
    </row>
    <row r="11" spans="2:56" x14ac:dyDescent="0.3">
      <c r="B11" s="14" t="s">
        <v>88</v>
      </c>
      <c r="D11" s="41">
        <f>SUM(L15:L134)+age</f>
        <v>89</v>
      </c>
      <c r="E11" s="40"/>
      <c r="F11" s="40"/>
      <c r="G11" s="40"/>
      <c r="AS11" s="26"/>
      <c r="AT11" s="26"/>
      <c r="AU11" s="26"/>
      <c r="AV11" s="26"/>
      <c r="AW11" s="26"/>
      <c r="AX11" s="26"/>
      <c r="AY11" s="26"/>
      <c r="BB11" s="26"/>
      <c r="BC11" s="26"/>
    </row>
    <row r="12" spans="2:56" x14ac:dyDescent="0.3">
      <c r="AS12" s="26"/>
      <c r="AT12" s="26"/>
      <c r="AU12" s="26"/>
      <c r="AV12" s="26"/>
      <c r="AW12" s="26"/>
      <c r="AX12" s="26"/>
      <c r="AY12" s="26"/>
      <c r="BB12" s="26"/>
      <c r="BC12" s="26"/>
    </row>
    <row r="13" spans="2:56" x14ac:dyDescent="0.3">
      <c r="D13" s="19" t="s">
        <v>75</v>
      </c>
      <c r="E13" s="20"/>
      <c r="F13" s="20"/>
      <c r="G13" s="20"/>
      <c r="H13" s="20"/>
      <c r="I13" s="20"/>
      <c r="J13" s="20"/>
      <c r="K13" s="20"/>
      <c r="L13" s="20"/>
      <c r="P13" s="24" t="s">
        <v>76</v>
      </c>
      <c r="Q13" s="25"/>
      <c r="R13" s="25"/>
      <c r="S13" s="25"/>
      <c r="T13" s="25"/>
      <c r="U13" s="25"/>
      <c r="V13" s="25"/>
      <c r="W13" s="25"/>
      <c r="X13" s="25"/>
      <c r="AE13" s="24" t="s">
        <v>78</v>
      </c>
      <c r="AF13" s="25"/>
      <c r="AG13" s="25"/>
      <c r="AH13" s="25"/>
      <c r="AS13" s="24" t="s">
        <v>79</v>
      </c>
      <c r="AT13" s="25"/>
      <c r="AU13" s="25"/>
      <c r="AV13" s="25"/>
      <c r="AW13" s="25"/>
      <c r="AX13" s="25"/>
      <c r="AY13" s="25"/>
      <c r="AZ13" s="25"/>
      <c r="BA13" s="25"/>
      <c r="BB13" s="25"/>
      <c r="BC13" s="25"/>
      <c r="BD13" s="25"/>
    </row>
    <row r="14" spans="2:56" s="23" customFormat="1" ht="26" x14ac:dyDescent="0.35">
      <c r="B14" s="22" t="s">
        <v>47</v>
      </c>
      <c r="D14" s="22" t="s">
        <v>48</v>
      </c>
      <c r="E14" s="22" t="s">
        <v>49</v>
      </c>
      <c r="F14" s="22" t="s">
        <v>50</v>
      </c>
      <c r="G14" s="22" t="s">
        <v>51</v>
      </c>
      <c r="H14" s="22" t="s">
        <v>52</v>
      </c>
      <c r="I14" s="22" t="s">
        <v>53</v>
      </c>
      <c r="J14" s="22" t="s">
        <v>54</v>
      </c>
      <c r="K14" s="22" t="s">
        <v>55</v>
      </c>
      <c r="L14" s="22" t="s">
        <v>56</v>
      </c>
      <c r="N14" s="22" t="s">
        <v>57</v>
      </c>
      <c r="P14" s="22" t="s">
        <v>58</v>
      </c>
      <c r="Q14" s="22" t="str">
        <f>is1_name</f>
        <v>Pension</v>
      </c>
      <c r="R14" s="22" t="str">
        <f>is2_name</f>
        <v>Annuity</v>
      </c>
      <c r="S14" s="22">
        <f>is3_name</f>
        <v>0</v>
      </c>
      <c r="T14" s="22">
        <f>is4_name</f>
        <v>0</v>
      </c>
      <c r="U14" s="22" t="s">
        <v>59</v>
      </c>
      <c r="V14" s="22" t="s">
        <v>77</v>
      </c>
      <c r="W14" s="22" t="s">
        <v>70</v>
      </c>
      <c r="X14" s="22" t="s">
        <v>71</v>
      </c>
      <c r="Z14" s="22" t="s">
        <v>60</v>
      </c>
      <c r="AA14" s="22" t="s">
        <v>61</v>
      </c>
      <c r="AC14" s="22" t="s">
        <v>62</v>
      </c>
      <c r="AE14" s="22" t="s">
        <v>63</v>
      </c>
      <c r="AF14" s="22" t="s">
        <v>64</v>
      </c>
      <c r="AG14" s="22" t="s">
        <v>65</v>
      </c>
      <c r="AH14" s="22" t="s">
        <v>66</v>
      </c>
      <c r="AJ14" s="22" t="str">
        <f>"PV of "&amp;N14</f>
        <v>PV of Income Goal</v>
      </c>
      <c r="AK14" s="22" t="str">
        <f t="shared" ref="AK14:AP14" si="0">"PV of "&amp;P14</f>
        <v>PV of Social Security</v>
      </c>
      <c r="AL14" s="22" t="str">
        <f t="shared" si="0"/>
        <v>PV of Pension</v>
      </c>
      <c r="AM14" s="22" t="str">
        <f t="shared" si="0"/>
        <v>PV of Annuity</v>
      </c>
      <c r="AN14" s="22" t="str">
        <f t="shared" si="0"/>
        <v>PV of 0</v>
      </c>
      <c r="AO14" s="22" t="str">
        <f t="shared" si="0"/>
        <v>PV of 0</v>
      </c>
      <c r="AP14" s="22" t="str">
        <f t="shared" si="0"/>
        <v>PV of Annuity Added</v>
      </c>
      <c r="AQ14" s="22" t="s">
        <v>67</v>
      </c>
      <c r="AS14" s="22" t="str">
        <f>"% Funded "&amp;P14</f>
        <v>% Funded Social Security</v>
      </c>
      <c r="AT14" s="22" t="str">
        <f>"% Funded "&amp;Q14</f>
        <v>% Funded Pension</v>
      </c>
      <c r="AU14" s="22" t="str">
        <f>"% Funded "&amp;R14</f>
        <v>% Funded Annuity</v>
      </c>
      <c r="AV14" s="22" t="str">
        <f>"% Funded "&amp;S14</f>
        <v>% Funded 0</v>
      </c>
      <c r="AW14" s="22" t="str">
        <f>"% Funded "&amp;T14</f>
        <v>% Funded 0</v>
      </c>
      <c r="AX14" s="22" t="s">
        <v>80</v>
      </c>
      <c r="AY14" s="22" t="s">
        <v>68</v>
      </c>
      <c r="AZ14" s="22" t="s">
        <v>69</v>
      </c>
      <c r="BB14" s="22" t="s">
        <v>70</v>
      </c>
      <c r="BC14" s="22" t="s">
        <v>71</v>
      </c>
      <c r="BD14" s="22" t="s">
        <v>72</v>
      </c>
    </row>
    <row r="15" spans="2:56" x14ac:dyDescent="0.3">
      <c r="B15" s="21">
        <f>age</f>
        <v>50</v>
      </c>
      <c r="D15" s="16">
        <f>assets</f>
        <v>500000</v>
      </c>
      <c r="E15" s="16"/>
      <c r="F15" s="16">
        <f t="shared" ref="F15:F46" si="1">IF($B15&lt;retirement_age,savings*(1+inflation)^($B15-age),0)</f>
        <v>10000</v>
      </c>
      <c r="G15" s="16">
        <f>-AA15</f>
        <v>0</v>
      </c>
      <c r="H15" s="16">
        <f>-MIN(SUM(D15:G15),Z15-Z15*AH15)</f>
        <v>0</v>
      </c>
      <c r="I15" s="16">
        <f t="shared" ref="I15:I46" si="2">SUM(D15:H15)*return</f>
        <v>25500</v>
      </c>
      <c r="J15" s="16"/>
      <c r="K15" s="16">
        <f t="shared" ref="K15:K78" si="3">SUM(D15:J15)</f>
        <v>535500</v>
      </c>
      <c r="L15" s="16">
        <f t="shared" ref="L15:L78" si="4">IF(K15&gt;0,1,0)</f>
        <v>1</v>
      </c>
      <c r="N15" s="16">
        <f t="shared" ref="N15:N46" si="5">IF(AND($B15&gt;=retirement_age,$B15&lt;=life_exp),budget*(1+inflation)^($B15-age),0)</f>
        <v>0</v>
      </c>
      <c r="P15" s="16">
        <f t="shared" ref="P15:P46" si="6">IF(AND($B15&gt;=ss_age,$B15&lt;=life_exp),ss_benefit*(1+inflation)^($B15-age),0)</f>
        <v>0</v>
      </c>
      <c r="Q15" s="16">
        <f t="shared" ref="Q15:Q46" si="7">IF(AND($B15&gt;=is1_age,$B15&lt;=life_exp),is1_benefit*(1+inflation*(is1_inflation="Yes"))^($B15-is1_age),0)</f>
        <v>0</v>
      </c>
      <c r="R15" s="16">
        <f t="shared" ref="R15:R46" si="8">IF(AND($B15&gt;=is2_age,$B15&lt;=life_exp),is2_benefit*(1+inflation*(is2_inflation="Yes"))^($B15-is2_age),0)</f>
        <v>0</v>
      </c>
      <c r="S15" s="16">
        <f t="shared" ref="S15:S46" si="9">IF(AND($B15&gt;=is3_age,$B15&lt;=life_exp),is3_benefit*(1+inflation*(is3_inflation="Yes"))^($B15-is3_age),0)</f>
        <v>0</v>
      </c>
      <c r="T15" s="16">
        <f t="shared" ref="T15:T46" si="10">IF(AND($B15&gt;=is4_age,$B15&lt;=life_exp),is4_benefit*(1+inflation*(is4_inflation="Yes"))^($B15-is4_age),0)</f>
        <v>0</v>
      </c>
      <c r="U15" s="16"/>
      <c r="V15" s="16">
        <f>SUM(P15:U15)</f>
        <v>0</v>
      </c>
      <c r="W15" s="16">
        <f>SUMIF($P$5:$U$5,W$5,$P15:$U15)</f>
        <v>0</v>
      </c>
      <c r="X15" s="16">
        <f>SUMIF($P$5:$U$5,X$5,$P15:$U15)</f>
        <v>0</v>
      </c>
      <c r="Z15" s="16">
        <f>MAX(N15-V15,0)</f>
        <v>0</v>
      </c>
      <c r="AA15" s="16">
        <f>MIN(N15-V15,0)</f>
        <v>0</v>
      </c>
      <c r="AC15" s="17">
        <f t="shared" ref="AC15:AC46" si="11">(1+return)^-($B15-age)</f>
        <v>1</v>
      </c>
      <c r="AE15" s="16">
        <f>SUMPRODUCT(Z15:Z$134,$AC15:$AC$134)/$AC15</f>
        <v>757569.62336305378</v>
      </c>
      <c r="AF15" s="16">
        <f t="shared" ref="AF15:AF78" si="12">SUM(D15:E15)</f>
        <v>500000</v>
      </c>
      <c r="AG15" s="18">
        <f t="shared" ref="AG15:AG78" si="13">IFERROR(MIN(AF15/AE15,1),0)</f>
        <v>0.66000534416938017</v>
      </c>
      <c r="AH15" s="18">
        <f>(1-AG15)*$D$4</f>
        <v>0</v>
      </c>
      <c r="AJ15" s="16">
        <f>SUMPRODUCT(N15:N$134,$AC15:$AC$134)/$AC15</f>
        <v>1174251.0103391898</v>
      </c>
      <c r="AK15" s="16">
        <f>SUMPRODUCT(P15:P$134,$AC15:$AC$134)/$AC15</f>
        <v>416681.38697613613</v>
      </c>
      <c r="AL15" s="16">
        <f>SUMPRODUCT(Q15:Q$134,$AC15:$AC$134)/$AC15</f>
        <v>0</v>
      </c>
      <c r="AM15" s="16">
        <f>SUMPRODUCT(R15:R$134,$AC15:$AC$134)/$AC15</f>
        <v>0</v>
      </c>
      <c r="AN15" s="16">
        <f>SUMPRODUCT(S15:S$134,$AC15:$AC$134)/$AC15</f>
        <v>0</v>
      </c>
      <c r="AO15" s="16">
        <f>SUMPRODUCT(T15:T$134,$AC15:$AC$134)/$AC15</f>
        <v>0</v>
      </c>
      <c r="AP15" s="16">
        <f>SUMPRODUCT(U15:U$134,$AC15:$AC$134)/$AC15</f>
        <v>0</v>
      </c>
      <c r="AQ15" s="16">
        <f>-SUMPRODUCT(H15:H$134,$AC15:$AC$134)/$AC15</f>
        <v>623415.01112038363</v>
      </c>
      <c r="AS15" s="18">
        <f t="shared" ref="AS15:AY30" si="14">IFERROR(AK15/$AJ15,0)</f>
        <v>0.3548486510186396</v>
      </c>
      <c r="AT15" s="18">
        <f t="shared" si="14"/>
        <v>0</v>
      </c>
      <c r="AU15" s="18">
        <f t="shared" si="14"/>
        <v>0</v>
      </c>
      <c r="AV15" s="18">
        <f t="shared" si="14"/>
        <v>0</v>
      </c>
      <c r="AW15" s="18">
        <f t="shared" si="14"/>
        <v>0</v>
      </c>
      <c r="AX15" s="18">
        <f t="shared" si="14"/>
        <v>0</v>
      </c>
      <c r="AY15" s="18">
        <f t="shared" si="14"/>
        <v>0.53090438554556263</v>
      </c>
      <c r="AZ15" s="18">
        <f t="shared" ref="AZ15:AZ78" si="15">SUM(AS15:AY15)</f>
        <v>0.88575303656420223</v>
      </c>
      <c r="BB15" s="18">
        <f>SUMIF($AS$5:$AY$5,BB$5,$AS15:$AY15)</f>
        <v>0.3548486510186396</v>
      </c>
      <c r="BC15" s="18">
        <f>SUMIF($AS$5:$AY$5,BC$5,$AS15:$AY15)</f>
        <v>0.53090438554556263</v>
      </c>
      <c r="BD15" s="18">
        <f t="shared" ref="BD15:BD78" si="16">MIN(1,1-AZ15)</f>
        <v>0.11424696343579777</v>
      </c>
    </row>
    <row r="16" spans="2:56" x14ac:dyDescent="0.3">
      <c r="B16" s="21">
        <f t="shared" ref="B16:B79" si="17">B15+1</f>
        <v>51</v>
      </c>
      <c r="D16" s="16">
        <f t="shared" ref="D16:D79" si="18">K15</f>
        <v>535500</v>
      </c>
      <c r="E16" s="16"/>
      <c r="F16" s="16">
        <f t="shared" si="1"/>
        <v>10200</v>
      </c>
      <c r="G16" s="16">
        <f t="shared" ref="G16:G79" si="19">-AA16</f>
        <v>0</v>
      </c>
      <c r="H16" s="16">
        <f t="shared" ref="H16:H79" si="20">-MIN(SUM(D16:G16),Z16-Z16*AH16)</f>
        <v>0</v>
      </c>
      <c r="I16" s="16">
        <f t="shared" si="2"/>
        <v>27285</v>
      </c>
      <c r="J16" s="16"/>
      <c r="K16" s="16">
        <f t="shared" si="3"/>
        <v>572985</v>
      </c>
      <c r="L16" s="16">
        <f t="shared" si="4"/>
        <v>1</v>
      </c>
      <c r="N16" s="16">
        <f t="shared" si="5"/>
        <v>0</v>
      </c>
      <c r="P16" s="16">
        <f t="shared" si="6"/>
        <v>0</v>
      </c>
      <c r="Q16" s="16">
        <f t="shared" si="7"/>
        <v>0</v>
      </c>
      <c r="R16" s="16">
        <f t="shared" si="8"/>
        <v>0</v>
      </c>
      <c r="S16" s="16">
        <f t="shared" si="9"/>
        <v>0</v>
      </c>
      <c r="T16" s="16">
        <f t="shared" si="10"/>
        <v>0</v>
      </c>
      <c r="U16" s="16"/>
      <c r="V16" s="16">
        <f t="shared" ref="V16:V79" si="21">SUM(P16:U16)</f>
        <v>0</v>
      </c>
      <c r="W16" s="16">
        <f t="shared" ref="W16:X47" si="22">SUMIF($P$5:$U$5,W$5,$P16:$U16)</f>
        <v>0</v>
      </c>
      <c r="X16" s="16">
        <f t="shared" si="22"/>
        <v>0</v>
      </c>
      <c r="Z16" s="16">
        <f t="shared" ref="Z16:Z79" si="23">MAX(N16-V16,0)</f>
        <v>0</v>
      </c>
      <c r="AA16" s="16">
        <f t="shared" ref="AA16:AA79" si="24">MIN(N16-V16,0)</f>
        <v>0</v>
      </c>
      <c r="AC16" s="17">
        <f t="shared" si="11"/>
        <v>0.95238095238095233</v>
      </c>
      <c r="AE16" s="16">
        <f>SUMPRODUCT(Z16:Z$134,$AC16:$AC$134)/$AC16</f>
        <v>795448.10453120654</v>
      </c>
      <c r="AF16" s="16">
        <f t="shared" si="12"/>
        <v>535500</v>
      </c>
      <c r="AG16" s="18">
        <f t="shared" si="13"/>
        <v>0.67320545105276763</v>
      </c>
      <c r="AH16" s="18">
        <f t="shared" ref="AH16:AH79" si="25">(1-AG16)*$D$4</f>
        <v>0</v>
      </c>
      <c r="AJ16" s="16">
        <f>SUMPRODUCT(N16:N$134,$AC16:$AC$134)/$AC16</f>
        <v>1232963.5608561493</v>
      </c>
      <c r="AK16" s="16">
        <f>SUMPRODUCT(P16:P$134,$AC16:$AC$134)/$AC16</f>
        <v>437515.45632494293</v>
      </c>
      <c r="AL16" s="16">
        <f>SUMPRODUCT(Q16:Q$134,$AC16:$AC$134)/$AC16</f>
        <v>0</v>
      </c>
      <c r="AM16" s="16">
        <f>SUMPRODUCT(R16:R$134,$AC16:$AC$134)/$AC16</f>
        <v>0</v>
      </c>
      <c r="AN16" s="16">
        <f>SUMPRODUCT(S16:S$134,$AC16:$AC$134)/$AC16</f>
        <v>0</v>
      </c>
      <c r="AO16" s="16">
        <f>SUMPRODUCT(T16:T$134,$AC16:$AC$134)/$AC16</f>
        <v>0</v>
      </c>
      <c r="AP16" s="16">
        <f>SUMPRODUCT(U16:U$134,$AC16:$AC$134)/$AC16</f>
        <v>0</v>
      </c>
      <c r="AQ16" s="16">
        <f>-SUMPRODUCT(H16:H$134,$AC16:$AC$134)/$AC16</f>
        <v>654585.76167640288</v>
      </c>
      <c r="AS16" s="18">
        <f t="shared" si="14"/>
        <v>0.3548486510186396</v>
      </c>
      <c r="AT16" s="18">
        <f t="shared" si="14"/>
        <v>0</v>
      </c>
      <c r="AU16" s="18">
        <f t="shared" si="14"/>
        <v>0</v>
      </c>
      <c r="AV16" s="18">
        <f t="shared" si="14"/>
        <v>0</v>
      </c>
      <c r="AW16" s="18">
        <f t="shared" si="14"/>
        <v>0</v>
      </c>
      <c r="AX16" s="18">
        <f t="shared" si="14"/>
        <v>0</v>
      </c>
      <c r="AY16" s="18">
        <f t="shared" si="14"/>
        <v>0.53090438554556263</v>
      </c>
      <c r="AZ16" s="18">
        <f t="shared" si="15"/>
        <v>0.88575303656420223</v>
      </c>
      <c r="BB16" s="18">
        <f t="shared" ref="BB16:BC56" si="26">SUMIF($AS$5:$AY$5,BB$5,$AS16:$AY16)</f>
        <v>0.3548486510186396</v>
      </c>
      <c r="BC16" s="18">
        <f t="shared" si="26"/>
        <v>0.53090438554556263</v>
      </c>
      <c r="BD16" s="18">
        <f t="shared" si="16"/>
        <v>0.11424696343579777</v>
      </c>
    </row>
    <row r="17" spans="2:56" x14ac:dyDescent="0.3">
      <c r="B17" s="21">
        <f t="shared" si="17"/>
        <v>52</v>
      </c>
      <c r="D17" s="16">
        <f t="shared" si="18"/>
        <v>572985</v>
      </c>
      <c r="E17" s="16"/>
      <c r="F17" s="16">
        <f t="shared" si="1"/>
        <v>10404</v>
      </c>
      <c r="G17" s="16">
        <f t="shared" si="19"/>
        <v>0</v>
      </c>
      <c r="H17" s="16">
        <f t="shared" si="20"/>
        <v>0</v>
      </c>
      <c r="I17" s="16">
        <f t="shared" si="2"/>
        <v>29169.45</v>
      </c>
      <c r="J17" s="16"/>
      <c r="K17" s="16">
        <f t="shared" si="3"/>
        <v>612558.44999999995</v>
      </c>
      <c r="L17" s="16">
        <f t="shared" si="4"/>
        <v>1</v>
      </c>
      <c r="N17" s="16">
        <f t="shared" si="5"/>
        <v>0</v>
      </c>
      <c r="P17" s="16">
        <f t="shared" si="6"/>
        <v>0</v>
      </c>
      <c r="Q17" s="16">
        <f t="shared" si="7"/>
        <v>0</v>
      </c>
      <c r="R17" s="16">
        <f t="shared" si="8"/>
        <v>0</v>
      </c>
      <c r="S17" s="16">
        <f t="shared" si="9"/>
        <v>0</v>
      </c>
      <c r="T17" s="16">
        <f t="shared" si="10"/>
        <v>0</v>
      </c>
      <c r="U17" s="16"/>
      <c r="V17" s="16">
        <f t="shared" si="21"/>
        <v>0</v>
      </c>
      <c r="W17" s="16">
        <f t="shared" si="22"/>
        <v>0</v>
      </c>
      <c r="X17" s="16">
        <f t="shared" si="22"/>
        <v>0</v>
      </c>
      <c r="Z17" s="16">
        <f t="shared" si="23"/>
        <v>0</v>
      </c>
      <c r="AA17" s="16">
        <f t="shared" si="24"/>
        <v>0</v>
      </c>
      <c r="AC17" s="17">
        <f t="shared" si="11"/>
        <v>0.90702947845804982</v>
      </c>
      <c r="AE17" s="16">
        <f>SUMPRODUCT(Z17:Z$134,$AC17:$AC$134)/$AC17</f>
        <v>835220.50975776685</v>
      </c>
      <c r="AF17" s="16">
        <f t="shared" si="12"/>
        <v>572985</v>
      </c>
      <c r="AG17" s="18">
        <f t="shared" si="13"/>
        <v>0.68602841202520137</v>
      </c>
      <c r="AH17" s="18">
        <f t="shared" si="25"/>
        <v>0</v>
      </c>
      <c r="AJ17" s="16">
        <f>SUMPRODUCT(N17:N$134,$AC17:$AC$134)/$AC17</f>
        <v>1294611.7388989569</v>
      </c>
      <c r="AK17" s="16">
        <f>SUMPRODUCT(P17:P$134,$AC17:$AC$134)/$AC17</f>
        <v>459391.22914119012</v>
      </c>
      <c r="AL17" s="16">
        <f>SUMPRODUCT(Q17:Q$134,$AC17:$AC$134)/$AC17</f>
        <v>0</v>
      </c>
      <c r="AM17" s="16">
        <f>SUMPRODUCT(R17:R$134,$AC17:$AC$134)/$AC17</f>
        <v>0</v>
      </c>
      <c r="AN17" s="16">
        <f>SUMPRODUCT(S17:S$134,$AC17:$AC$134)/$AC17</f>
        <v>0</v>
      </c>
      <c r="AO17" s="16">
        <f>SUMPRODUCT(T17:T$134,$AC17:$AC$134)/$AC17</f>
        <v>0</v>
      </c>
      <c r="AP17" s="16">
        <f>SUMPRODUCT(U17:U$134,$AC17:$AC$134)/$AC17</f>
        <v>0</v>
      </c>
      <c r="AQ17" s="16">
        <f>-SUMPRODUCT(H17:H$134,$AC17:$AC$134)/$AC17</f>
        <v>687315.04976022302</v>
      </c>
      <c r="AS17" s="18">
        <f t="shared" si="14"/>
        <v>0.3548486510186396</v>
      </c>
      <c r="AT17" s="18">
        <f t="shared" si="14"/>
        <v>0</v>
      </c>
      <c r="AU17" s="18">
        <f t="shared" si="14"/>
        <v>0</v>
      </c>
      <c r="AV17" s="18">
        <f t="shared" si="14"/>
        <v>0</v>
      </c>
      <c r="AW17" s="18">
        <f t="shared" si="14"/>
        <v>0</v>
      </c>
      <c r="AX17" s="18">
        <f t="shared" si="14"/>
        <v>0</v>
      </c>
      <c r="AY17" s="18">
        <f t="shared" si="14"/>
        <v>0.53090438554556263</v>
      </c>
      <c r="AZ17" s="18">
        <f t="shared" si="15"/>
        <v>0.88575303656420223</v>
      </c>
      <c r="BB17" s="18">
        <f t="shared" si="26"/>
        <v>0.3548486510186396</v>
      </c>
      <c r="BC17" s="18">
        <f t="shared" si="26"/>
        <v>0.53090438554556263</v>
      </c>
      <c r="BD17" s="18">
        <f t="shared" si="16"/>
        <v>0.11424696343579777</v>
      </c>
    </row>
    <row r="18" spans="2:56" x14ac:dyDescent="0.3">
      <c r="B18" s="21">
        <f t="shared" si="17"/>
        <v>53</v>
      </c>
      <c r="D18" s="16">
        <f t="shared" si="18"/>
        <v>612558.44999999995</v>
      </c>
      <c r="E18" s="16"/>
      <c r="F18" s="16">
        <f t="shared" si="1"/>
        <v>10612.08</v>
      </c>
      <c r="G18" s="16">
        <f t="shared" si="19"/>
        <v>0</v>
      </c>
      <c r="H18" s="16">
        <f t="shared" si="20"/>
        <v>0</v>
      </c>
      <c r="I18" s="16">
        <f t="shared" si="2"/>
        <v>31158.526499999996</v>
      </c>
      <c r="J18" s="16"/>
      <c r="K18" s="16">
        <f t="shared" si="3"/>
        <v>654329.05649999995</v>
      </c>
      <c r="L18" s="16">
        <f t="shared" si="4"/>
        <v>1</v>
      </c>
      <c r="N18" s="16">
        <f t="shared" si="5"/>
        <v>0</v>
      </c>
      <c r="P18" s="16">
        <f t="shared" si="6"/>
        <v>0</v>
      </c>
      <c r="Q18" s="16">
        <f t="shared" si="7"/>
        <v>0</v>
      </c>
      <c r="R18" s="16">
        <f t="shared" si="8"/>
        <v>0</v>
      </c>
      <c r="S18" s="16">
        <f t="shared" si="9"/>
        <v>0</v>
      </c>
      <c r="T18" s="16">
        <f t="shared" si="10"/>
        <v>0</v>
      </c>
      <c r="U18" s="16"/>
      <c r="V18" s="16">
        <f t="shared" si="21"/>
        <v>0</v>
      </c>
      <c r="W18" s="16">
        <f t="shared" si="22"/>
        <v>0</v>
      </c>
      <c r="X18" s="16">
        <f t="shared" si="22"/>
        <v>0</v>
      </c>
      <c r="Z18" s="16">
        <f t="shared" si="23"/>
        <v>0</v>
      </c>
      <c r="AA18" s="16">
        <f t="shared" si="24"/>
        <v>0</v>
      </c>
      <c r="AC18" s="17">
        <f t="shared" si="11"/>
        <v>0.86383759853147601</v>
      </c>
      <c r="AE18" s="16">
        <f>SUMPRODUCT(Z18:Z$134,$AC18:$AC$134)/$AC18</f>
        <v>876981.53524565522</v>
      </c>
      <c r="AF18" s="16">
        <f t="shared" si="12"/>
        <v>612558.44999999995</v>
      </c>
      <c r="AG18" s="18">
        <f t="shared" si="13"/>
        <v>0.69848500268413682</v>
      </c>
      <c r="AH18" s="18">
        <f t="shared" si="25"/>
        <v>0</v>
      </c>
      <c r="AJ18" s="16">
        <f>SUMPRODUCT(N18:N$134,$AC18:$AC$134)/$AC18</f>
        <v>1359342.3258439046</v>
      </c>
      <c r="AK18" s="16">
        <f>SUMPRODUCT(P18:P$134,$AC18:$AC$134)/$AC18</f>
        <v>482360.79059824964</v>
      </c>
      <c r="AL18" s="16">
        <f>SUMPRODUCT(Q18:Q$134,$AC18:$AC$134)/$AC18</f>
        <v>0</v>
      </c>
      <c r="AM18" s="16">
        <f>SUMPRODUCT(R18:R$134,$AC18:$AC$134)/$AC18</f>
        <v>0</v>
      </c>
      <c r="AN18" s="16">
        <f>SUMPRODUCT(S18:S$134,$AC18:$AC$134)/$AC18</f>
        <v>0</v>
      </c>
      <c r="AO18" s="16">
        <f>SUMPRODUCT(T18:T$134,$AC18:$AC$134)/$AC18</f>
        <v>0</v>
      </c>
      <c r="AP18" s="16">
        <f>SUMPRODUCT(U18:U$134,$AC18:$AC$134)/$AC18</f>
        <v>0</v>
      </c>
      <c r="AQ18" s="16">
        <f>-SUMPRODUCT(H18:H$134,$AC18:$AC$134)/$AC18</f>
        <v>721680.80224823416</v>
      </c>
      <c r="AS18" s="18">
        <f t="shared" si="14"/>
        <v>0.35484865101863966</v>
      </c>
      <c r="AT18" s="18">
        <f t="shared" si="14"/>
        <v>0</v>
      </c>
      <c r="AU18" s="18">
        <f t="shared" si="14"/>
        <v>0</v>
      </c>
      <c r="AV18" s="18">
        <f t="shared" si="14"/>
        <v>0</v>
      </c>
      <c r="AW18" s="18">
        <f t="shared" si="14"/>
        <v>0</v>
      </c>
      <c r="AX18" s="18">
        <f t="shared" si="14"/>
        <v>0</v>
      </c>
      <c r="AY18" s="18">
        <f t="shared" si="14"/>
        <v>0.53090438554556263</v>
      </c>
      <c r="AZ18" s="18">
        <f t="shared" si="15"/>
        <v>0.88575303656420235</v>
      </c>
      <c r="BB18" s="18">
        <f t="shared" si="26"/>
        <v>0.35484865101863966</v>
      </c>
      <c r="BC18" s="18">
        <f t="shared" si="26"/>
        <v>0.53090438554556263</v>
      </c>
      <c r="BD18" s="18">
        <f t="shared" si="16"/>
        <v>0.11424696343579765</v>
      </c>
    </row>
    <row r="19" spans="2:56" x14ac:dyDescent="0.3">
      <c r="B19" s="21">
        <f t="shared" si="17"/>
        <v>54</v>
      </c>
      <c r="D19" s="16">
        <f t="shared" si="18"/>
        <v>654329.05649999995</v>
      </c>
      <c r="E19" s="16"/>
      <c r="F19" s="16">
        <f t="shared" si="1"/>
        <v>10824.321599999999</v>
      </c>
      <c r="G19" s="16">
        <f t="shared" si="19"/>
        <v>0</v>
      </c>
      <c r="H19" s="16">
        <f t="shared" si="20"/>
        <v>0</v>
      </c>
      <c r="I19" s="16">
        <f t="shared" si="2"/>
        <v>33257.668904999999</v>
      </c>
      <c r="J19" s="16"/>
      <c r="K19" s="16">
        <f t="shared" si="3"/>
        <v>698411.04700499994</v>
      </c>
      <c r="L19" s="16">
        <f t="shared" si="4"/>
        <v>1</v>
      </c>
      <c r="N19" s="16">
        <f t="shared" si="5"/>
        <v>0</v>
      </c>
      <c r="P19" s="16">
        <f t="shared" si="6"/>
        <v>0</v>
      </c>
      <c r="Q19" s="16">
        <f t="shared" si="7"/>
        <v>0</v>
      </c>
      <c r="R19" s="16">
        <f t="shared" si="8"/>
        <v>0</v>
      </c>
      <c r="S19" s="16">
        <f t="shared" si="9"/>
        <v>0</v>
      </c>
      <c r="T19" s="16">
        <f t="shared" si="10"/>
        <v>0</v>
      </c>
      <c r="U19" s="16"/>
      <c r="V19" s="16">
        <f t="shared" si="21"/>
        <v>0</v>
      </c>
      <c r="W19" s="16">
        <f t="shared" si="22"/>
        <v>0</v>
      </c>
      <c r="X19" s="16">
        <f t="shared" si="22"/>
        <v>0</v>
      </c>
      <c r="Z19" s="16">
        <f t="shared" si="23"/>
        <v>0</v>
      </c>
      <c r="AA19" s="16">
        <f t="shared" si="24"/>
        <v>0</v>
      </c>
      <c r="AC19" s="17">
        <f t="shared" si="11"/>
        <v>0.82270247479188197</v>
      </c>
      <c r="AE19" s="16">
        <f>SUMPRODUCT(Z19:Z$134,$AC19:$AC$134)/$AC19</f>
        <v>920830.61200793786</v>
      </c>
      <c r="AF19" s="16">
        <f t="shared" si="12"/>
        <v>654329.05649999995</v>
      </c>
      <c r="AG19" s="18">
        <f t="shared" si="13"/>
        <v>0.71058569075281719</v>
      </c>
      <c r="AH19" s="18">
        <f t="shared" si="25"/>
        <v>0</v>
      </c>
      <c r="AJ19" s="16">
        <f>SUMPRODUCT(N19:N$134,$AC19:$AC$134)/$AC19</f>
        <v>1427309.4421360998</v>
      </c>
      <c r="AK19" s="16">
        <f>SUMPRODUCT(P19:P$134,$AC19:$AC$134)/$AC19</f>
        <v>506478.83012816205</v>
      </c>
      <c r="AL19" s="16">
        <f>SUMPRODUCT(Q19:Q$134,$AC19:$AC$134)/$AC19</f>
        <v>0</v>
      </c>
      <c r="AM19" s="16">
        <f>SUMPRODUCT(R19:R$134,$AC19:$AC$134)/$AC19</f>
        <v>0</v>
      </c>
      <c r="AN19" s="16">
        <f>SUMPRODUCT(S19:S$134,$AC19:$AC$134)/$AC19</f>
        <v>0</v>
      </c>
      <c r="AO19" s="16">
        <f>SUMPRODUCT(T19:T$134,$AC19:$AC$134)/$AC19</f>
        <v>0</v>
      </c>
      <c r="AP19" s="16">
        <f>SUMPRODUCT(U19:U$134,$AC19:$AC$134)/$AC19</f>
        <v>0</v>
      </c>
      <c r="AQ19" s="16">
        <f>-SUMPRODUCT(H19:H$134,$AC19:$AC$134)/$AC19</f>
        <v>757764.84236064577</v>
      </c>
      <c r="AS19" s="18">
        <f t="shared" si="14"/>
        <v>0.3548486510186396</v>
      </c>
      <c r="AT19" s="18">
        <f t="shared" si="14"/>
        <v>0</v>
      </c>
      <c r="AU19" s="18">
        <f t="shared" si="14"/>
        <v>0</v>
      </c>
      <c r="AV19" s="18">
        <f t="shared" si="14"/>
        <v>0</v>
      </c>
      <c r="AW19" s="18">
        <f t="shared" si="14"/>
        <v>0</v>
      </c>
      <c r="AX19" s="18">
        <f t="shared" si="14"/>
        <v>0</v>
      </c>
      <c r="AY19" s="18">
        <f t="shared" si="14"/>
        <v>0.53090438554556263</v>
      </c>
      <c r="AZ19" s="18">
        <f t="shared" si="15"/>
        <v>0.88575303656420223</v>
      </c>
      <c r="BB19" s="18">
        <f t="shared" si="26"/>
        <v>0.3548486510186396</v>
      </c>
      <c r="BC19" s="18">
        <f t="shared" si="26"/>
        <v>0.53090438554556263</v>
      </c>
      <c r="BD19" s="18">
        <f t="shared" si="16"/>
        <v>0.11424696343579777</v>
      </c>
    </row>
    <row r="20" spans="2:56" x14ac:dyDescent="0.3">
      <c r="B20" s="21">
        <f t="shared" si="17"/>
        <v>55</v>
      </c>
      <c r="D20" s="16">
        <f t="shared" si="18"/>
        <v>698411.04700499994</v>
      </c>
      <c r="E20" s="16"/>
      <c r="F20" s="16">
        <f t="shared" si="1"/>
        <v>11040.808032000001</v>
      </c>
      <c r="G20" s="16">
        <f t="shared" si="19"/>
        <v>0</v>
      </c>
      <c r="H20" s="16">
        <f t="shared" si="20"/>
        <v>0</v>
      </c>
      <c r="I20" s="16">
        <f t="shared" si="2"/>
        <v>35472.592751849996</v>
      </c>
      <c r="J20" s="16"/>
      <c r="K20" s="16">
        <f t="shared" si="3"/>
        <v>744924.44778884994</v>
      </c>
      <c r="L20" s="16">
        <f t="shared" si="4"/>
        <v>1</v>
      </c>
      <c r="N20" s="16">
        <f t="shared" si="5"/>
        <v>0</v>
      </c>
      <c r="P20" s="16">
        <f t="shared" si="6"/>
        <v>0</v>
      </c>
      <c r="Q20" s="16">
        <f t="shared" si="7"/>
        <v>0</v>
      </c>
      <c r="R20" s="16">
        <f t="shared" si="8"/>
        <v>0</v>
      </c>
      <c r="S20" s="16">
        <f t="shared" si="9"/>
        <v>0</v>
      </c>
      <c r="T20" s="16">
        <f t="shared" si="10"/>
        <v>0</v>
      </c>
      <c r="U20" s="16"/>
      <c r="V20" s="16">
        <f t="shared" si="21"/>
        <v>0</v>
      </c>
      <c r="W20" s="16">
        <f t="shared" si="22"/>
        <v>0</v>
      </c>
      <c r="X20" s="16">
        <f t="shared" si="22"/>
        <v>0</v>
      </c>
      <c r="Z20" s="16">
        <f t="shared" si="23"/>
        <v>0</v>
      </c>
      <c r="AA20" s="16">
        <f t="shared" si="24"/>
        <v>0</v>
      </c>
      <c r="AC20" s="17">
        <f t="shared" si="11"/>
        <v>0.78352616646845896</v>
      </c>
      <c r="AE20" s="16">
        <f>SUMPRODUCT(Z20:Z$134,$AC20:$AC$134)/$AC20</f>
        <v>966872.14260833489</v>
      </c>
      <c r="AF20" s="16">
        <f t="shared" si="12"/>
        <v>698411.04700499994</v>
      </c>
      <c r="AG20" s="18">
        <f t="shared" si="13"/>
        <v>0.72234064487667793</v>
      </c>
      <c r="AH20" s="18">
        <f t="shared" si="25"/>
        <v>0</v>
      </c>
      <c r="AJ20" s="16">
        <f>SUMPRODUCT(N20:N$134,$AC20:$AC$134)/$AC20</f>
        <v>1498674.9142429049</v>
      </c>
      <c r="AK20" s="16">
        <f>SUMPRODUCT(P20:P$134,$AC20:$AC$134)/$AC20</f>
        <v>531802.77163457021</v>
      </c>
      <c r="AL20" s="16">
        <f>SUMPRODUCT(Q20:Q$134,$AC20:$AC$134)/$AC20</f>
        <v>0</v>
      </c>
      <c r="AM20" s="16">
        <f>SUMPRODUCT(R20:R$134,$AC20:$AC$134)/$AC20</f>
        <v>0</v>
      </c>
      <c r="AN20" s="16">
        <f>SUMPRODUCT(S20:S$134,$AC20:$AC$134)/$AC20</f>
        <v>0</v>
      </c>
      <c r="AO20" s="16">
        <f>SUMPRODUCT(T20:T$134,$AC20:$AC$134)/$AC20</f>
        <v>0</v>
      </c>
      <c r="AP20" s="16">
        <f>SUMPRODUCT(U20:U$134,$AC20:$AC$134)/$AC20</f>
        <v>0</v>
      </c>
      <c r="AQ20" s="16">
        <f>-SUMPRODUCT(H20:H$134,$AC20:$AC$134)/$AC20</f>
        <v>795653.08447867818</v>
      </c>
      <c r="AS20" s="18">
        <f t="shared" si="14"/>
        <v>0.3548486510186396</v>
      </c>
      <c r="AT20" s="18">
        <f t="shared" si="14"/>
        <v>0</v>
      </c>
      <c r="AU20" s="18">
        <f t="shared" si="14"/>
        <v>0</v>
      </c>
      <c r="AV20" s="18">
        <f t="shared" si="14"/>
        <v>0</v>
      </c>
      <c r="AW20" s="18">
        <f t="shared" si="14"/>
        <v>0</v>
      </c>
      <c r="AX20" s="18">
        <f t="shared" si="14"/>
        <v>0</v>
      </c>
      <c r="AY20" s="18">
        <f t="shared" si="14"/>
        <v>0.53090438554556263</v>
      </c>
      <c r="AZ20" s="18">
        <f t="shared" si="15"/>
        <v>0.88575303656420223</v>
      </c>
      <c r="BB20" s="18">
        <f t="shared" si="26"/>
        <v>0.3548486510186396</v>
      </c>
      <c r="BC20" s="18">
        <f t="shared" si="26"/>
        <v>0.53090438554556263</v>
      </c>
      <c r="BD20" s="18">
        <f t="shared" si="16"/>
        <v>0.11424696343579777</v>
      </c>
    </row>
    <row r="21" spans="2:56" x14ac:dyDescent="0.3">
      <c r="B21" s="21">
        <f t="shared" si="17"/>
        <v>56</v>
      </c>
      <c r="D21" s="16">
        <f t="shared" si="18"/>
        <v>744924.44778884994</v>
      </c>
      <c r="E21" s="16"/>
      <c r="F21" s="16">
        <f t="shared" si="1"/>
        <v>11261.62419264</v>
      </c>
      <c r="G21" s="16">
        <f t="shared" si="19"/>
        <v>0</v>
      </c>
      <c r="H21" s="16">
        <f t="shared" si="20"/>
        <v>0</v>
      </c>
      <c r="I21" s="16">
        <f t="shared" si="2"/>
        <v>37809.303599074497</v>
      </c>
      <c r="J21" s="16"/>
      <c r="K21" s="16">
        <f t="shared" si="3"/>
        <v>793995.37558056437</v>
      </c>
      <c r="L21" s="16">
        <f t="shared" si="4"/>
        <v>1</v>
      </c>
      <c r="N21" s="16">
        <f t="shared" si="5"/>
        <v>0</v>
      </c>
      <c r="P21" s="16">
        <f t="shared" si="6"/>
        <v>0</v>
      </c>
      <c r="Q21" s="16">
        <f t="shared" si="7"/>
        <v>0</v>
      </c>
      <c r="R21" s="16">
        <f t="shared" si="8"/>
        <v>0</v>
      </c>
      <c r="S21" s="16">
        <f t="shared" si="9"/>
        <v>0</v>
      </c>
      <c r="T21" s="16">
        <f t="shared" si="10"/>
        <v>0</v>
      </c>
      <c r="U21" s="16"/>
      <c r="V21" s="16">
        <f t="shared" si="21"/>
        <v>0</v>
      </c>
      <c r="W21" s="16">
        <f t="shared" si="22"/>
        <v>0</v>
      </c>
      <c r="X21" s="16">
        <f t="shared" si="22"/>
        <v>0</v>
      </c>
      <c r="Z21" s="16">
        <f t="shared" si="23"/>
        <v>0</v>
      </c>
      <c r="AA21" s="16">
        <f t="shared" si="24"/>
        <v>0</v>
      </c>
      <c r="AC21" s="17">
        <f t="shared" si="11"/>
        <v>0.74621539663662761</v>
      </c>
      <c r="AE21" s="16">
        <f>SUMPRODUCT(Z21:Z$134,$AC21:$AC$134)/$AC21</f>
        <v>1015215.7497387516</v>
      </c>
      <c r="AF21" s="16">
        <f t="shared" si="12"/>
        <v>744924.44778884994</v>
      </c>
      <c r="AG21" s="18">
        <f t="shared" si="13"/>
        <v>0.73375974316842851</v>
      </c>
      <c r="AH21" s="18">
        <f t="shared" si="25"/>
        <v>0</v>
      </c>
      <c r="AJ21" s="16">
        <f>SUMPRODUCT(N21:N$134,$AC21:$AC$134)/$AC21</f>
        <v>1573608.6599550501</v>
      </c>
      <c r="AK21" s="16">
        <f>SUMPRODUCT(P21:P$134,$AC21:$AC$134)/$AC21</f>
        <v>558392.91021629865</v>
      </c>
      <c r="AL21" s="16">
        <f>SUMPRODUCT(Q21:Q$134,$AC21:$AC$134)/$AC21</f>
        <v>0</v>
      </c>
      <c r="AM21" s="16">
        <f>SUMPRODUCT(R21:R$134,$AC21:$AC$134)/$AC21</f>
        <v>0</v>
      </c>
      <c r="AN21" s="16">
        <f>SUMPRODUCT(S21:S$134,$AC21:$AC$134)/$AC21</f>
        <v>0</v>
      </c>
      <c r="AO21" s="16">
        <f>SUMPRODUCT(T21:T$134,$AC21:$AC$134)/$AC21</f>
        <v>0</v>
      </c>
      <c r="AP21" s="16">
        <f>SUMPRODUCT(U21:U$134,$AC21:$AC$134)/$AC21</f>
        <v>0</v>
      </c>
      <c r="AQ21" s="16">
        <f>-SUMPRODUCT(H21:H$134,$AC21:$AC$134)/$AC21</f>
        <v>835435.738702612</v>
      </c>
      <c r="AS21" s="18">
        <f t="shared" si="14"/>
        <v>0.3548486510186396</v>
      </c>
      <c r="AT21" s="18">
        <f t="shared" si="14"/>
        <v>0</v>
      </c>
      <c r="AU21" s="18">
        <f t="shared" si="14"/>
        <v>0</v>
      </c>
      <c r="AV21" s="18">
        <f t="shared" si="14"/>
        <v>0</v>
      </c>
      <c r="AW21" s="18">
        <f t="shared" si="14"/>
        <v>0</v>
      </c>
      <c r="AX21" s="18">
        <f t="shared" si="14"/>
        <v>0</v>
      </c>
      <c r="AY21" s="18">
        <f t="shared" si="14"/>
        <v>0.53090438554556263</v>
      </c>
      <c r="AZ21" s="18">
        <f t="shared" si="15"/>
        <v>0.88575303656420223</v>
      </c>
      <c r="BB21" s="18">
        <f t="shared" si="26"/>
        <v>0.3548486510186396</v>
      </c>
      <c r="BC21" s="18">
        <f t="shared" si="26"/>
        <v>0.53090438554556263</v>
      </c>
      <c r="BD21" s="18">
        <f t="shared" si="16"/>
        <v>0.11424696343579777</v>
      </c>
    </row>
    <row r="22" spans="2:56" x14ac:dyDescent="0.3">
      <c r="B22" s="21">
        <f t="shared" si="17"/>
        <v>57</v>
      </c>
      <c r="D22" s="16">
        <f t="shared" si="18"/>
        <v>793995.37558056437</v>
      </c>
      <c r="E22" s="16"/>
      <c r="F22" s="16">
        <f t="shared" si="1"/>
        <v>11486.856676492798</v>
      </c>
      <c r="G22" s="16">
        <f t="shared" si="19"/>
        <v>0</v>
      </c>
      <c r="H22" s="16">
        <f t="shared" si="20"/>
        <v>0</v>
      </c>
      <c r="I22" s="16">
        <f t="shared" si="2"/>
        <v>40274.111612852867</v>
      </c>
      <c r="J22" s="16"/>
      <c r="K22" s="16">
        <f t="shared" si="3"/>
        <v>845756.34386991011</v>
      </c>
      <c r="L22" s="16">
        <f t="shared" si="4"/>
        <v>1</v>
      </c>
      <c r="N22" s="16">
        <f t="shared" si="5"/>
        <v>0</v>
      </c>
      <c r="P22" s="16">
        <f t="shared" si="6"/>
        <v>0</v>
      </c>
      <c r="Q22" s="16">
        <f t="shared" si="7"/>
        <v>0</v>
      </c>
      <c r="R22" s="16">
        <f t="shared" si="8"/>
        <v>0</v>
      </c>
      <c r="S22" s="16">
        <f t="shared" si="9"/>
        <v>0</v>
      </c>
      <c r="T22" s="16">
        <f t="shared" si="10"/>
        <v>0</v>
      </c>
      <c r="U22" s="16"/>
      <c r="V22" s="16">
        <f t="shared" si="21"/>
        <v>0</v>
      </c>
      <c r="W22" s="16">
        <f t="shared" si="22"/>
        <v>0</v>
      </c>
      <c r="X22" s="16">
        <f t="shared" si="22"/>
        <v>0</v>
      </c>
      <c r="Z22" s="16">
        <f t="shared" si="23"/>
        <v>0</v>
      </c>
      <c r="AA22" s="16">
        <f t="shared" si="24"/>
        <v>0</v>
      </c>
      <c r="AC22" s="17">
        <f t="shared" si="11"/>
        <v>0.71068133013012147</v>
      </c>
      <c r="AE22" s="16">
        <f>SUMPRODUCT(Z22:Z$134,$AC22:$AC$134)/$AC22</f>
        <v>1065976.5372256893</v>
      </c>
      <c r="AF22" s="16">
        <f t="shared" si="12"/>
        <v>793995.37558056437</v>
      </c>
      <c r="AG22" s="18">
        <f t="shared" si="13"/>
        <v>0.74485258150898603</v>
      </c>
      <c r="AH22" s="18">
        <f t="shared" si="25"/>
        <v>0</v>
      </c>
      <c r="AJ22" s="16">
        <f>SUMPRODUCT(N22:N$134,$AC22:$AC$134)/$AC22</f>
        <v>1652289.0929528028</v>
      </c>
      <c r="AK22" s="16">
        <f>SUMPRODUCT(P22:P$134,$AC22:$AC$134)/$AC22</f>
        <v>586312.55572711374</v>
      </c>
      <c r="AL22" s="16">
        <f>SUMPRODUCT(Q22:Q$134,$AC22:$AC$134)/$AC22</f>
        <v>0</v>
      </c>
      <c r="AM22" s="16">
        <f>SUMPRODUCT(R22:R$134,$AC22:$AC$134)/$AC22</f>
        <v>0</v>
      </c>
      <c r="AN22" s="16">
        <f>SUMPRODUCT(S22:S$134,$AC22:$AC$134)/$AC22</f>
        <v>0</v>
      </c>
      <c r="AO22" s="16">
        <f>SUMPRODUCT(T22:T$134,$AC22:$AC$134)/$AC22</f>
        <v>0</v>
      </c>
      <c r="AP22" s="16">
        <f>SUMPRODUCT(U22:U$134,$AC22:$AC$134)/$AC22</f>
        <v>0</v>
      </c>
      <c r="AQ22" s="16">
        <f>-SUMPRODUCT(H22:H$134,$AC22:$AC$134)/$AC22</f>
        <v>877207.52563774271</v>
      </c>
      <c r="AS22" s="18">
        <f t="shared" si="14"/>
        <v>0.35484865101863966</v>
      </c>
      <c r="AT22" s="18">
        <f t="shared" si="14"/>
        <v>0</v>
      </c>
      <c r="AU22" s="18">
        <f t="shared" si="14"/>
        <v>0</v>
      </c>
      <c r="AV22" s="18">
        <f t="shared" si="14"/>
        <v>0</v>
      </c>
      <c r="AW22" s="18">
        <f t="shared" si="14"/>
        <v>0</v>
      </c>
      <c r="AX22" s="18">
        <f t="shared" si="14"/>
        <v>0</v>
      </c>
      <c r="AY22" s="18">
        <f t="shared" si="14"/>
        <v>0.53090438554556263</v>
      </c>
      <c r="AZ22" s="18">
        <f t="shared" si="15"/>
        <v>0.88575303656420235</v>
      </c>
      <c r="BB22" s="18">
        <f t="shared" si="26"/>
        <v>0.35484865101863966</v>
      </c>
      <c r="BC22" s="18">
        <f t="shared" si="26"/>
        <v>0.53090438554556263</v>
      </c>
      <c r="BD22" s="18">
        <f t="shared" si="16"/>
        <v>0.11424696343579765</v>
      </c>
    </row>
    <row r="23" spans="2:56" x14ac:dyDescent="0.3">
      <c r="B23" s="21">
        <f t="shared" si="17"/>
        <v>58</v>
      </c>
      <c r="D23" s="16">
        <f t="shared" si="18"/>
        <v>845756.34386991011</v>
      </c>
      <c r="E23" s="16"/>
      <c r="F23" s="16">
        <f t="shared" si="1"/>
        <v>11716.593810022656</v>
      </c>
      <c r="G23" s="16">
        <f t="shared" si="19"/>
        <v>0</v>
      </c>
      <c r="H23" s="16">
        <f t="shared" si="20"/>
        <v>0</v>
      </c>
      <c r="I23" s="16">
        <f t="shared" si="2"/>
        <v>42873.64688399664</v>
      </c>
      <c r="J23" s="16"/>
      <c r="K23" s="16">
        <f t="shared" si="3"/>
        <v>900346.58456392947</v>
      </c>
      <c r="L23" s="16">
        <f t="shared" si="4"/>
        <v>1</v>
      </c>
      <c r="N23" s="16">
        <f t="shared" si="5"/>
        <v>0</v>
      </c>
      <c r="P23" s="16">
        <f t="shared" si="6"/>
        <v>0</v>
      </c>
      <c r="Q23" s="16">
        <f t="shared" si="7"/>
        <v>0</v>
      </c>
      <c r="R23" s="16">
        <f t="shared" si="8"/>
        <v>0</v>
      </c>
      <c r="S23" s="16">
        <f t="shared" si="9"/>
        <v>0</v>
      </c>
      <c r="T23" s="16">
        <f t="shared" si="10"/>
        <v>0</v>
      </c>
      <c r="U23" s="16"/>
      <c r="V23" s="16">
        <f t="shared" si="21"/>
        <v>0</v>
      </c>
      <c r="W23" s="16">
        <f t="shared" si="22"/>
        <v>0</v>
      </c>
      <c r="X23" s="16">
        <f t="shared" si="22"/>
        <v>0</v>
      </c>
      <c r="Z23" s="16">
        <f t="shared" si="23"/>
        <v>0</v>
      </c>
      <c r="AA23" s="16">
        <f t="shared" si="24"/>
        <v>0</v>
      </c>
      <c r="AC23" s="17">
        <f t="shared" si="11"/>
        <v>0.67683936202868722</v>
      </c>
      <c r="AE23" s="16">
        <f>SUMPRODUCT(Z23:Z$134,$AC23:$AC$134)/$AC23</f>
        <v>1119275.3640869735</v>
      </c>
      <c r="AF23" s="16">
        <f t="shared" si="12"/>
        <v>845756.34386991011</v>
      </c>
      <c r="AG23" s="18">
        <f t="shared" si="13"/>
        <v>0.7556284816112423</v>
      </c>
      <c r="AH23" s="18">
        <f t="shared" si="25"/>
        <v>0</v>
      </c>
      <c r="AJ23" s="16">
        <f>SUMPRODUCT(N23:N$134,$AC23:$AC$134)/$AC23</f>
        <v>1734903.5476004425</v>
      </c>
      <c r="AK23" s="16">
        <f>SUMPRODUCT(P23:P$134,$AC23:$AC$134)/$AC23</f>
        <v>615628.1835134693</v>
      </c>
      <c r="AL23" s="16">
        <f>SUMPRODUCT(Q23:Q$134,$AC23:$AC$134)/$AC23</f>
        <v>0</v>
      </c>
      <c r="AM23" s="16">
        <f>SUMPRODUCT(R23:R$134,$AC23:$AC$134)/$AC23</f>
        <v>0</v>
      </c>
      <c r="AN23" s="16">
        <f>SUMPRODUCT(S23:S$134,$AC23:$AC$134)/$AC23</f>
        <v>0</v>
      </c>
      <c r="AO23" s="16">
        <f>SUMPRODUCT(T23:T$134,$AC23:$AC$134)/$AC23</f>
        <v>0</v>
      </c>
      <c r="AP23" s="16">
        <f>SUMPRODUCT(U23:U$134,$AC23:$AC$134)/$AC23</f>
        <v>0</v>
      </c>
      <c r="AQ23" s="16">
        <f>-SUMPRODUCT(H23:H$134,$AC23:$AC$134)/$AC23</f>
        <v>921067.90191962966</v>
      </c>
      <c r="AS23" s="18">
        <f t="shared" si="14"/>
        <v>0.35484865101863966</v>
      </c>
      <c r="AT23" s="18">
        <f t="shared" si="14"/>
        <v>0</v>
      </c>
      <c r="AU23" s="18">
        <f t="shared" si="14"/>
        <v>0</v>
      </c>
      <c r="AV23" s="18">
        <f t="shared" si="14"/>
        <v>0</v>
      </c>
      <c r="AW23" s="18">
        <f t="shared" si="14"/>
        <v>0</v>
      </c>
      <c r="AX23" s="18">
        <f t="shared" si="14"/>
        <v>0</v>
      </c>
      <c r="AY23" s="18">
        <f t="shared" si="14"/>
        <v>0.53090438554556263</v>
      </c>
      <c r="AZ23" s="18">
        <f t="shared" si="15"/>
        <v>0.88575303656420235</v>
      </c>
      <c r="BB23" s="18">
        <f t="shared" si="26"/>
        <v>0.35484865101863966</v>
      </c>
      <c r="BC23" s="18">
        <f t="shared" si="26"/>
        <v>0.53090438554556263</v>
      </c>
      <c r="BD23" s="18">
        <f t="shared" si="16"/>
        <v>0.11424696343579765</v>
      </c>
    </row>
    <row r="24" spans="2:56" x14ac:dyDescent="0.3">
      <c r="B24" s="21">
        <f t="shared" si="17"/>
        <v>59</v>
      </c>
      <c r="D24" s="16">
        <f t="shared" si="18"/>
        <v>900346.58456392947</v>
      </c>
      <c r="E24" s="16"/>
      <c r="F24" s="16">
        <f t="shared" si="1"/>
        <v>11950.925686223109</v>
      </c>
      <c r="G24" s="16">
        <f t="shared" si="19"/>
        <v>0</v>
      </c>
      <c r="H24" s="16">
        <f t="shared" si="20"/>
        <v>0</v>
      </c>
      <c r="I24" s="16">
        <f t="shared" si="2"/>
        <v>45614.875512507628</v>
      </c>
      <c r="J24" s="16"/>
      <c r="K24" s="16">
        <f t="shared" si="3"/>
        <v>957912.38576266018</v>
      </c>
      <c r="L24" s="16">
        <f t="shared" si="4"/>
        <v>1</v>
      </c>
      <c r="N24" s="16">
        <f t="shared" si="5"/>
        <v>0</v>
      </c>
      <c r="P24" s="16">
        <f t="shared" si="6"/>
        <v>0</v>
      </c>
      <c r="Q24" s="16">
        <f t="shared" si="7"/>
        <v>0</v>
      </c>
      <c r="R24" s="16">
        <f t="shared" si="8"/>
        <v>0</v>
      </c>
      <c r="S24" s="16">
        <f t="shared" si="9"/>
        <v>0</v>
      </c>
      <c r="T24" s="16">
        <f t="shared" si="10"/>
        <v>0</v>
      </c>
      <c r="U24" s="16"/>
      <c r="V24" s="16">
        <f t="shared" si="21"/>
        <v>0</v>
      </c>
      <c r="W24" s="16">
        <f t="shared" si="22"/>
        <v>0</v>
      </c>
      <c r="X24" s="16">
        <f t="shared" si="22"/>
        <v>0</v>
      </c>
      <c r="Z24" s="16">
        <f t="shared" si="23"/>
        <v>0</v>
      </c>
      <c r="AA24" s="16">
        <f t="shared" si="24"/>
        <v>0</v>
      </c>
      <c r="AC24" s="17">
        <f t="shared" si="11"/>
        <v>0.64460891621779726</v>
      </c>
      <c r="AE24" s="16">
        <f>SUMPRODUCT(Z24:Z$134,$AC24:$AC$134)/$AC24</f>
        <v>1175239.1322913223</v>
      </c>
      <c r="AF24" s="16">
        <f t="shared" si="12"/>
        <v>900346.58456392947</v>
      </c>
      <c r="AG24" s="18">
        <f t="shared" si="13"/>
        <v>0.76609649885343367</v>
      </c>
      <c r="AH24" s="18">
        <f t="shared" si="25"/>
        <v>0</v>
      </c>
      <c r="AJ24" s="16">
        <f>SUMPRODUCT(N24:N$134,$AC24:$AC$134)/$AC24</f>
        <v>1821648.7249804651</v>
      </c>
      <c r="AK24" s="16">
        <f>SUMPRODUCT(P24:P$134,$AC24:$AC$134)/$AC24</f>
        <v>646409.5926891428</v>
      </c>
      <c r="AL24" s="16">
        <f>SUMPRODUCT(Q24:Q$134,$AC24:$AC$134)/$AC24</f>
        <v>0</v>
      </c>
      <c r="AM24" s="16">
        <f>SUMPRODUCT(R24:R$134,$AC24:$AC$134)/$AC24</f>
        <v>0</v>
      </c>
      <c r="AN24" s="16">
        <f>SUMPRODUCT(S24:S$134,$AC24:$AC$134)/$AC24</f>
        <v>0</v>
      </c>
      <c r="AO24" s="16">
        <f>SUMPRODUCT(T24:T$134,$AC24:$AC$134)/$AC24</f>
        <v>0</v>
      </c>
      <c r="AP24" s="16">
        <f>SUMPRODUCT(U24:U$134,$AC24:$AC$134)/$AC24</f>
        <v>0</v>
      </c>
      <c r="AQ24" s="16">
        <f>-SUMPRODUCT(H24:H$134,$AC24:$AC$134)/$AC24</f>
        <v>967121.29701561132</v>
      </c>
      <c r="AS24" s="18">
        <f t="shared" si="14"/>
        <v>0.35484865101863955</v>
      </c>
      <c r="AT24" s="18">
        <f t="shared" si="14"/>
        <v>0</v>
      </c>
      <c r="AU24" s="18">
        <f t="shared" si="14"/>
        <v>0</v>
      </c>
      <c r="AV24" s="18">
        <f t="shared" si="14"/>
        <v>0</v>
      </c>
      <c r="AW24" s="18">
        <f t="shared" si="14"/>
        <v>0</v>
      </c>
      <c r="AX24" s="18">
        <f t="shared" si="14"/>
        <v>0</v>
      </c>
      <c r="AY24" s="18">
        <f t="shared" si="14"/>
        <v>0.53090438554556252</v>
      </c>
      <c r="AZ24" s="18">
        <f t="shared" si="15"/>
        <v>0.88575303656420212</v>
      </c>
      <c r="BB24" s="18">
        <f t="shared" si="26"/>
        <v>0.35484865101863955</v>
      </c>
      <c r="BC24" s="18">
        <f t="shared" si="26"/>
        <v>0.53090438554556252</v>
      </c>
      <c r="BD24" s="18">
        <f t="shared" si="16"/>
        <v>0.11424696343579788</v>
      </c>
    </row>
    <row r="25" spans="2:56" x14ac:dyDescent="0.3">
      <c r="B25" s="21">
        <f t="shared" si="17"/>
        <v>60</v>
      </c>
      <c r="D25" s="16">
        <f t="shared" si="18"/>
        <v>957912.38576266018</v>
      </c>
      <c r="E25" s="16"/>
      <c r="F25" s="16">
        <f t="shared" si="1"/>
        <v>12189.944199947571</v>
      </c>
      <c r="G25" s="16">
        <f t="shared" si="19"/>
        <v>0</v>
      </c>
      <c r="H25" s="16">
        <f t="shared" si="20"/>
        <v>0</v>
      </c>
      <c r="I25" s="16">
        <f t="shared" si="2"/>
        <v>48505.116498130388</v>
      </c>
      <c r="J25" s="16"/>
      <c r="K25" s="16">
        <f t="shared" si="3"/>
        <v>1018607.4464607381</v>
      </c>
      <c r="L25" s="16">
        <f t="shared" si="4"/>
        <v>1</v>
      </c>
      <c r="N25" s="16">
        <f t="shared" si="5"/>
        <v>0</v>
      </c>
      <c r="P25" s="16">
        <f t="shared" si="6"/>
        <v>0</v>
      </c>
      <c r="Q25" s="16">
        <f t="shared" si="7"/>
        <v>0</v>
      </c>
      <c r="R25" s="16">
        <f t="shared" si="8"/>
        <v>0</v>
      </c>
      <c r="S25" s="16">
        <f t="shared" si="9"/>
        <v>0</v>
      </c>
      <c r="T25" s="16">
        <f t="shared" si="10"/>
        <v>0</v>
      </c>
      <c r="U25" s="16"/>
      <c r="V25" s="16">
        <f t="shared" si="21"/>
        <v>0</v>
      </c>
      <c r="W25" s="16">
        <f t="shared" si="22"/>
        <v>0</v>
      </c>
      <c r="X25" s="16">
        <f t="shared" si="22"/>
        <v>0</v>
      </c>
      <c r="Z25" s="16">
        <f t="shared" si="23"/>
        <v>0</v>
      </c>
      <c r="AA25" s="16">
        <f t="shared" si="24"/>
        <v>0</v>
      </c>
      <c r="AC25" s="17">
        <f t="shared" si="11"/>
        <v>0.61391325354075932</v>
      </c>
      <c r="AE25" s="16">
        <f>SUMPRODUCT(Z25:Z$134,$AC25:$AC$134)/$AC25</f>
        <v>1234001.0889058884</v>
      </c>
      <c r="AF25" s="16">
        <f t="shared" si="12"/>
        <v>957912.38576266018</v>
      </c>
      <c r="AG25" s="18">
        <f t="shared" si="13"/>
        <v>0.7762654298887055</v>
      </c>
      <c r="AH25" s="18">
        <f t="shared" si="25"/>
        <v>0</v>
      </c>
      <c r="AJ25" s="16">
        <f>SUMPRODUCT(N25:N$134,$AC25:$AC$134)/$AC25</f>
        <v>1912731.1612294882</v>
      </c>
      <c r="AK25" s="16">
        <f>SUMPRODUCT(P25:P$134,$AC25:$AC$134)/$AC25</f>
        <v>678730.07232359995</v>
      </c>
      <c r="AL25" s="16">
        <f>SUMPRODUCT(Q25:Q$134,$AC25:$AC$134)/$AC25</f>
        <v>0</v>
      </c>
      <c r="AM25" s="16">
        <f>SUMPRODUCT(R25:R$134,$AC25:$AC$134)/$AC25</f>
        <v>0</v>
      </c>
      <c r="AN25" s="16">
        <f>SUMPRODUCT(S25:S$134,$AC25:$AC$134)/$AC25</f>
        <v>0</v>
      </c>
      <c r="AO25" s="16">
        <f>SUMPRODUCT(T25:T$134,$AC25:$AC$134)/$AC25</f>
        <v>0</v>
      </c>
      <c r="AP25" s="16">
        <f>SUMPRODUCT(U25:U$134,$AC25:$AC$134)/$AC25</f>
        <v>0</v>
      </c>
      <c r="AQ25" s="16">
        <f>-SUMPRODUCT(H25:H$134,$AC25:$AC$134)/$AC25</f>
        <v>1015477.3618663918</v>
      </c>
      <c r="AS25" s="18">
        <f t="shared" si="14"/>
        <v>0.3548486510186396</v>
      </c>
      <c r="AT25" s="18">
        <f t="shared" si="14"/>
        <v>0</v>
      </c>
      <c r="AU25" s="18">
        <f t="shared" si="14"/>
        <v>0</v>
      </c>
      <c r="AV25" s="18">
        <f t="shared" si="14"/>
        <v>0</v>
      </c>
      <c r="AW25" s="18">
        <f t="shared" si="14"/>
        <v>0</v>
      </c>
      <c r="AX25" s="18">
        <f t="shared" si="14"/>
        <v>0</v>
      </c>
      <c r="AY25" s="18">
        <f t="shared" si="14"/>
        <v>0.53090438554556263</v>
      </c>
      <c r="AZ25" s="18">
        <f t="shared" si="15"/>
        <v>0.88575303656420223</v>
      </c>
      <c r="BB25" s="18">
        <f t="shared" si="26"/>
        <v>0.3548486510186396</v>
      </c>
      <c r="BC25" s="18">
        <f t="shared" si="26"/>
        <v>0.53090438554556263</v>
      </c>
      <c r="BD25" s="18">
        <f t="shared" si="16"/>
        <v>0.11424696343579777</v>
      </c>
    </row>
    <row r="26" spans="2:56" x14ac:dyDescent="0.3">
      <c r="B26" s="21">
        <f t="shared" si="17"/>
        <v>61</v>
      </c>
      <c r="D26" s="16">
        <f t="shared" si="18"/>
        <v>1018607.4464607381</v>
      </c>
      <c r="E26" s="16"/>
      <c r="F26" s="16">
        <f t="shared" si="1"/>
        <v>12433.74308394652</v>
      </c>
      <c r="G26" s="16">
        <f t="shared" si="19"/>
        <v>0</v>
      </c>
      <c r="H26" s="16">
        <f t="shared" si="20"/>
        <v>0</v>
      </c>
      <c r="I26" s="16">
        <f t="shared" si="2"/>
        <v>51552.05947723423</v>
      </c>
      <c r="J26" s="16"/>
      <c r="K26" s="16">
        <f t="shared" si="3"/>
        <v>1082593.2490219187</v>
      </c>
      <c r="L26" s="16">
        <f t="shared" si="4"/>
        <v>1</v>
      </c>
      <c r="N26" s="16">
        <f t="shared" si="5"/>
        <v>0</v>
      </c>
      <c r="P26" s="16">
        <f t="shared" si="6"/>
        <v>0</v>
      </c>
      <c r="Q26" s="16">
        <f t="shared" si="7"/>
        <v>0</v>
      </c>
      <c r="R26" s="16">
        <f t="shared" si="8"/>
        <v>0</v>
      </c>
      <c r="S26" s="16">
        <f t="shared" si="9"/>
        <v>0</v>
      </c>
      <c r="T26" s="16">
        <f t="shared" si="10"/>
        <v>0</v>
      </c>
      <c r="U26" s="16"/>
      <c r="V26" s="16">
        <f t="shared" si="21"/>
        <v>0</v>
      </c>
      <c r="W26" s="16">
        <f t="shared" si="22"/>
        <v>0</v>
      </c>
      <c r="X26" s="16">
        <f t="shared" si="22"/>
        <v>0</v>
      </c>
      <c r="Z26" s="16">
        <f t="shared" si="23"/>
        <v>0</v>
      </c>
      <c r="AA26" s="16">
        <f t="shared" si="24"/>
        <v>0</v>
      </c>
      <c r="AC26" s="17">
        <f t="shared" si="11"/>
        <v>0.5846792890864374</v>
      </c>
      <c r="AE26" s="16">
        <f>SUMPRODUCT(Z26:Z$134,$AC26:$AC$134)/$AC26</f>
        <v>1295701.143351183</v>
      </c>
      <c r="AF26" s="16">
        <f t="shared" si="12"/>
        <v>1018607.4464607381</v>
      </c>
      <c r="AG26" s="18">
        <f t="shared" si="13"/>
        <v>0.78614382003725503</v>
      </c>
      <c r="AH26" s="18">
        <f t="shared" si="25"/>
        <v>0</v>
      </c>
      <c r="AJ26" s="16">
        <f>SUMPRODUCT(N26:N$134,$AC26:$AC$134)/$AC26</f>
        <v>2008367.7192909627</v>
      </c>
      <c r="AK26" s="16">
        <f>SUMPRODUCT(P26:P$134,$AC26:$AC$134)/$AC26</f>
        <v>712666.57593977998</v>
      </c>
      <c r="AL26" s="16">
        <f>SUMPRODUCT(Q26:Q$134,$AC26:$AC$134)/$AC26</f>
        <v>0</v>
      </c>
      <c r="AM26" s="16">
        <f>SUMPRODUCT(R26:R$134,$AC26:$AC$134)/$AC26</f>
        <v>0</v>
      </c>
      <c r="AN26" s="16">
        <f>SUMPRODUCT(S26:S$134,$AC26:$AC$134)/$AC26</f>
        <v>0</v>
      </c>
      <c r="AO26" s="16">
        <f>SUMPRODUCT(T26:T$134,$AC26:$AC$134)/$AC26</f>
        <v>0</v>
      </c>
      <c r="AP26" s="16">
        <f>SUMPRODUCT(U26:U$134,$AC26:$AC$134)/$AC26</f>
        <v>0</v>
      </c>
      <c r="AQ26" s="16">
        <f>-SUMPRODUCT(H26:H$134,$AC26:$AC$134)/$AC26</f>
        <v>1066251.2299597114</v>
      </c>
      <c r="AS26" s="18">
        <f t="shared" si="14"/>
        <v>0.3548486510186396</v>
      </c>
      <c r="AT26" s="18">
        <f t="shared" si="14"/>
        <v>0</v>
      </c>
      <c r="AU26" s="18">
        <f t="shared" si="14"/>
        <v>0</v>
      </c>
      <c r="AV26" s="18">
        <f t="shared" si="14"/>
        <v>0</v>
      </c>
      <c r="AW26" s="18">
        <f t="shared" si="14"/>
        <v>0</v>
      </c>
      <c r="AX26" s="18">
        <f t="shared" si="14"/>
        <v>0</v>
      </c>
      <c r="AY26" s="18">
        <f t="shared" si="14"/>
        <v>0.53090438554556252</v>
      </c>
      <c r="AZ26" s="18">
        <f t="shared" si="15"/>
        <v>0.88575303656420212</v>
      </c>
      <c r="BB26" s="18">
        <f t="shared" si="26"/>
        <v>0.3548486510186396</v>
      </c>
      <c r="BC26" s="18">
        <f t="shared" si="26"/>
        <v>0.53090438554556252</v>
      </c>
      <c r="BD26" s="18">
        <f t="shared" si="16"/>
        <v>0.11424696343579788</v>
      </c>
    </row>
    <row r="27" spans="2:56" x14ac:dyDescent="0.3">
      <c r="B27" s="21">
        <f t="shared" si="17"/>
        <v>62</v>
      </c>
      <c r="D27" s="16">
        <f t="shared" si="18"/>
        <v>1082593.2490219187</v>
      </c>
      <c r="E27" s="16"/>
      <c r="F27" s="16">
        <f t="shared" si="1"/>
        <v>12682.417945625453</v>
      </c>
      <c r="G27" s="16">
        <f t="shared" si="19"/>
        <v>0</v>
      </c>
      <c r="H27" s="16">
        <f t="shared" si="20"/>
        <v>0</v>
      </c>
      <c r="I27" s="16">
        <f t="shared" si="2"/>
        <v>54763.783348377212</v>
      </c>
      <c r="J27" s="16"/>
      <c r="K27" s="16">
        <f t="shared" si="3"/>
        <v>1150039.4503159216</v>
      </c>
      <c r="L27" s="16">
        <f t="shared" si="4"/>
        <v>1</v>
      </c>
      <c r="N27" s="16">
        <f t="shared" si="5"/>
        <v>0</v>
      </c>
      <c r="P27" s="16">
        <f t="shared" si="6"/>
        <v>0</v>
      </c>
      <c r="Q27" s="16">
        <f t="shared" si="7"/>
        <v>0</v>
      </c>
      <c r="R27" s="16">
        <f t="shared" si="8"/>
        <v>0</v>
      </c>
      <c r="S27" s="16">
        <f t="shared" si="9"/>
        <v>0</v>
      </c>
      <c r="T27" s="16">
        <f t="shared" si="10"/>
        <v>0</v>
      </c>
      <c r="U27" s="16"/>
      <c r="V27" s="16">
        <f t="shared" si="21"/>
        <v>0</v>
      </c>
      <c r="W27" s="16">
        <f t="shared" si="22"/>
        <v>0</v>
      </c>
      <c r="X27" s="16">
        <f t="shared" si="22"/>
        <v>0</v>
      </c>
      <c r="Z27" s="16">
        <f t="shared" si="23"/>
        <v>0</v>
      </c>
      <c r="AA27" s="16">
        <f t="shared" si="24"/>
        <v>0</v>
      </c>
      <c r="AC27" s="17">
        <f t="shared" si="11"/>
        <v>0.5568374181775595</v>
      </c>
      <c r="AE27" s="16">
        <f>SUMPRODUCT(Z27:Z$134,$AC27:$AC$134)/$AC27</f>
        <v>1360486.200518742</v>
      </c>
      <c r="AF27" s="16">
        <f t="shared" si="12"/>
        <v>1082593.2490219187</v>
      </c>
      <c r="AG27" s="18">
        <f t="shared" si="13"/>
        <v>0.79573997046727485</v>
      </c>
      <c r="AH27" s="18">
        <f t="shared" si="25"/>
        <v>0</v>
      </c>
      <c r="AJ27" s="16">
        <f>SUMPRODUCT(N27:N$134,$AC27:$AC$134)/$AC27</f>
        <v>2108786.1052555107</v>
      </c>
      <c r="AK27" s="16">
        <f>SUMPRODUCT(P27:P$134,$AC27:$AC$134)/$AC27</f>
        <v>748299.90473676892</v>
      </c>
      <c r="AL27" s="16">
        <f>SUMPRODUCT(Q27:Q$134,$AC27:$AC$134)/$AC27</f>
        <v>0</v>
      </c>
      <c r="AM27" s="16">
        <f>SUMPRODUCT(R27:R$134,$AC27:$AC$134)/$AC27</f>
        <v>0</v>
      </c>
      <c r="AN27" s="16">
        <f>SUMPRODUCT(S27:S$134,$AC27:$AC$134)/$AC27</f>
        <v>0</v>
      </c>
      <c r="AO27" s="16">
        <f>SUMPRODUCT(T27:T$134,$AC27:$AC$134)/$AC27</f>
        <v>0</v>
      </c>
      <c r="AP27" s="16">
        <f>SUMPRODUCT(U27:U$134,$AC27:$AC$134)/$AC27</f>
        <v>0</v>
      </c>
      <c r="AQ27" s="16">
        <f>-SUMPRODUCT(H27:H$134,$AC27:$AC$134)/$AC27</f>
        <v>1119563.7914576971</v>
      </c>
      <c r="AS27" s="18">
        <f t="shared" si="14"/>
        <v>0.3548486510186396</v>
      </c>
      <c r="AT27" s="18">
        <f t="shared" si="14"/>
        <v>0</v>
      </c>
      <c r="AU27" s="18">
        <f t="shared" si="14"/>
        <v>0</v>
      </c>
      <c r="AV27" s="18">
        <f t="shared" si="14"/>
        <v>0</v>
      </c>
      <c r="AW27" s="18">
        <f t="shared" si="14"/>
        <v>0</v>
      </c>
      <c r="AX27" s="18">
        <f t="shared" si="14"/>
        <v>0</v>
      </c>
      <c r="AY27" s="18">
        <f t="shared" si="14"/>
        <v>0.53090438554556263</v>
      </c>
      <c r="AZ27" s="18">
        <f t="shared" si="15"/>
        <v>0.88575303656420223</v>
      </c>
      <c r="BB27" s="18">
        <f t="shared" si="26"/>
        <v>0.3548486510186396</v>
      </c>
      <c r="BC27" s="18">
        <f t="shared" si="26"/>
        <v>0.53090438554556263</v>
      </c>
      <c r="BD27" s="18">
        <f t="shared" si="16"/>
        <v>0.11424696343579777</v>
      </c>
    </row>
    <row r="28" spans="2:56" x14ac:dyDescent="0.3">
      <c r="B28" s="21">
        <f t="shared" si="17"/>
        <v>63</v>
      </c>
      <c r="D28" s="16">
        <f t="shared" si="18"/>
        <v>1150039.4503159216</v>
      </c>
      <c r="E28" s="16"/>
      <c r="F28" s="16">
        <f t="shared" si="1"/>
        <v>12936.066304537961</v>
      </c>
      <c r="G28" s="16">
        <f t="shared" si="19"/>
        <v>0</v>
      </c>
      <c r="H28" s="16">
        <f t="shared" si="20"/>
        <v>0</v>
      </c>
      <c r="I28" s="16">
        <f t="shared" si="2"/>
        <v>58148.775831022976</v>
      </c>
      <c r="J28" s="16"/>
      <c r="K28" s="16">
        <f t="shared" si="3"/>
        <v>1221124.2924514825</v>
      </c>
      <c r="L28" s="16">
        <f t="shared" si="4"/>
        <v>1</v>
      </c>
      <c r="N28" s="16">
        <f t="shared" si="5"/>
        <v>0</v>
      </c>
      <c r="P28" s="16">
        <f t="shared" si="6"/>
        <v>0</v>
      </c>
      <c r="Q28" s="16">
        <f t="shared" si="7"/>
        <v>0</v>
      </c>
      <c r="R28" s="16">
        <f t="shared" si="8"/>
        <v>0</v>
      </c>
      <c r="S28" s="16">
        <f t="shared" si="9"/>
        <v>0</v>
      </c>
      <c r="T28" s="16">
        <f t="shared" si="10"/>
        <v>0</v>
      </c>
      <c r="U28" s="16"/>
      <c r="V28" s="16">
        <f t="shared" si="21"/>
        <v>0</v>
      </c>
      <c r="W28" s="16">
        <f t="shared" si="22"/>
        <v>0</v>
      </c>
      <c r="X28" s="16">
        <f t="shared" si="22"/>
        <v>0</v>
      </c>
      <c r="Z28" s="16">
        <f t="shared" si="23"/>
        <v>0</v>
      </c>
      <c r="AA28" s="16">
        <f t="shared" si="24"/>
        <v>0</v>
      </c>
      <c r="AC28" s="17">
        <f t="shared" si="11"/>
        <v>0.53032135064529462</v>
      </c>
      <c r="AE28" s="16">
        <f>SUMPRODUCT(Z28:Z$134,$AC28:$AC$134)/$AC28</f>
        <v>1428510.5105446794</v>
      </c>
      <c r="AF28" s="16">
        <f t="shared" si="12"/>
        <v>1150039.4503159216</v>
      </c>
      <c r="AG28" s="18">
        <f t="shared" si="13"/>
        <v>0.8050619451707226</v>
      </c>
      <c r="AH28" s="18">
        <f t="shared" si="25"/>
        <v>0</v>
      </c>
      <c r="AJ28" s="16">
        <f>SUMPRODUCT(N28:N$134,$AC28:$AC$134)/$AC28</f>
        <v>2214225.4105182867</v>
      </c>
      <c r="AK28" s="16">
        <f>SUMPRODUCT(P28:P$134,$AC28:$AC$134)/$AC28</f>
        <v>785714.89997360762</v>
      </c>
      <c r="AL28" s="16">
        <f>SUMPRODUCT(Q28:Q$134,$AC28:$AC$134)/$AC28</f>
        <v>0</v>
      </c>
      <c r="AM28" s="16">
        <f>SUMPRODUCT(R28:R$134,$AC28:$AC$134)/$AC28</f>
        <v>0</v>
      </c>
      <c r="AN28" s="16">
        <f>SUMPRODUCT(S28:S$134,$AC28:$AC$134)/$AC28</f>
        <v>0</v>
      </c>
      <c r="AO28" s="16">
        <f>SUMPRODUCT(T28:T$134,$AC28:$AC$134)/$AC28</f>
        <v>0</v>
      </c>
      <c r="AP28" s="16">
        <f>SUMPRODUCT(U28:U$134,$AC28:$AC$134)/$AC28</f>
        <v>0</v>
      </c>
      <c r="AQ28" s="16">
        <f>-SUMPRODUCT(H28:H$134,$AC28:$AC$134)/$AC28</f>
        <v>1175541.9810305822</v>
      </c>
      <c r="AS28" s="18">
        <f t="shared" si="14"/>
        <v>0.35484865101863966</v>
      </c>
      <c r="AT28" s="18">
        <f t="shared" si="14"/>
        <v>0</v>
      </c>
      <c r="AU28" s="18">
        <f t="shared" si="14"/>
        <v>0</v>
      </c>
      <c r="AV28" s="18">
        <f t="shared" si="14"/>
        <v>0</v>
      </c>
      <c r="AW28" s="18">
        <f t="shared" si="14"/>
        <v>0</v>
      </c>
      <c r="AX28" s="18">
        <f t="shared" si="14"/>
        <v>0</v>
      </c>
      <c r="AY28" s="18">
        <f t="shared" si="14"/>
        <v>0.53090438554556263</v>
      </c>
      <c r="AZ28" s="18">
        <f t="shared" si="15"/>
        <v>0.88575303656420235</v>
      </c>
      <c r="BB28" s="18">
        <f t="shared" si="26"/>
        <v>0.35484865101863966</v>
      </c>
      <c r="BC28" s="18">
        <f t="shared" si="26"/>
        <v>0.53090438554556263</v>
      </c>
      <c r="BD28" s="18">
        <f t="shared" si="16"/>
        <v>0.11424696343579765</v>
      </c>
    </row>
    <row r="29" spans="2:56" x14ac:dyDescent="0.3">
      <c r="B29" s="21">
        <f t="shared" si="17"/>
        <v>64</v>
      </c>
      <c r="D29" s="16">
        <f t="shared" si="18"/>
        <v>1221124.2924514825</v>
      </c>
      <c r="E29" s="16"/>
      <c r="F29" s="16">
        <f t="shared" si="1"/>
        <v>13194.787630628722</v>
      </c>
      <c r="G29" s="16">
        <f t="shared" si="19"/>
        <v>0</v>
      </c>
      <c r="H29" s="16">
        <f t="shared" si="20"/>
        <v>0</v>
      </c>
      <c r="I29" s="16">
        <f t="shared" si="2"/>
        <v>61715.954004105566</v>
      </c>
      <c r="J29" s="16"/>
      <c r="K29" s="16">
        <f t="shared" si="3"/>
        <v>1296035.0340862169</v>
      </c>
      <c r="L29" s="16">
        <f t="shared" si="4"/>
        <v>1</v>
      </c>
      <c r="N29" s="16">
        <f t="shared" si="5"/>
        <v>0</v>
      </c>
      <c r="P29" s="16">
        <f t="shared" si="6"/>
        <v>0</v>
      </c>
      <c r="Q29" s="16">
        <f t="shared" si="7"/>
        <v>0</v>
      </c>
      <c r="R29" s="16">
        <f t="shared" si="8"/>
        <v>0</v>
      </c>
      <c r="S29" s="16">
        <f t="shared" si="9"/>
        <v>0</v>
      </c>
      <c r="T29" s="16">
        <f t="shared" si="10"/>
        <v>0</v>
      </c>
      <c r="U29" s="16"/>
      <c r="V29" s="16">
        <f t="shared" si="21"/>
        <v>0</v>
      </c>
      <c r="W29" s="16">
        <f t="shared" si="22"/>
        <v>0</v>
      </c>
      <c r="X29" s="16">
        <f t="shared" si="22"/>
        <v>0</v>
      </c>
      <c r="Z29" s="16">
        <f t="shared" si="23"/>
        <v>0</v>
      </c>
      <c r="AA29" s="16">
        <f t="shared" si="24"/>
        <v>0</v>
      </c>
      <c r="AC29" s="17">
        <f t="shared" si="11"/>
        <v>0.50506795299551888</v>
      </c>
      <c r="AE29" s="16">
        <f>SUMPRODUCT(Z29:Z$134,$AC29:$AC$134)/$AC29</f>
        <v>1499936.0360719129</v>
      </c>
      <c r="AF29" s="16">
        <f t="shared" si="12"/>
        <v>1221124.2924514825</v>
      </c>
      <c r="AG29" s="18">
        <f t="shared" si="13"/>
        <v>0.81411757773978632</v>
      </c>
      <c r="AH29" s="18">
        <f t="shared" si="25"/>
        <v>0</v>
      </c>
      <c r="AJ29" s="16">
        <f>SUMPRODUCT(N29:N$134,$AC29:$AC$134)/$AC29</f>
        <v>2324936.6810442004</v>
      </c>
      <c r="AK29" s="16">
        <f>SUMPRODUCT(P29:P$134,$AC29:$AC$134)/$AC29</f>
        <v>825000.64497228758</v>
      </c>
      <c r="AL29" s="16">
        <f>SUMPRODUCT(Q29:Q$134,$AC29:$AC$134)/$AC29</f>
        <v>0</v>
      </c>
      <c r="AM29" s="16">
        <f>SUMPRODUCT(R29:R$134,$AC29:$AC$134)/$AC29</f>
        <v>0</v>
      </c>
      <c r="AN29" s="16">
        <f>SUMPRODUCT(S29:S$134,$AC29:$AC$134)/$AC29</f>
        <v>0</v>
      </c>
      <c r="AO29" s="16">
        <f>SUMPRODUCT(T29:T$134,$AC29:$AC$134)/$AC29</f>
        <v>0</v>
      </c>
      <c r="AP29" s="16">
        <f>SUMPRODUCT(U29:U$134,$AC29:$AC$134)/$AC29</f>
        <v>0</v>
      </c>
      <c r="AQ29" s="16">
        <f>-SUMPRODUCT(H29:H$134,$AC29:$AC$134)/$AC29</f>
        <v>1234319.0800821108</v>
      </c>
      <c r="AS29" s="18">
        <f t="shared" si="14"/>
        <v>0.35484865101863955</v>
      </c>
      <c r="AT29" s="18">
        <f t="shared" si="14"/>
        <v>0</v>
      </c>
      <c r="AU29" s="18">
        <f t="shared" si="14"/>
        <v>0</v>
      </c>
      <c r="AV29" s="18">
        <f t="shared" si="14"/>
        <v>0</v>
      </c>
      <c r="AW29" s="18">
        <f t="shared" si="14"/>
        <v>0</v>
      </c>
      <c r="AX29" s="18">
        <f t="shared" si="14"/>
        <v>0</v>
      </c>
      <c r="AY29" s="18">
        <f t="shared" si="14"/>
        <v>0.53090438554556252</v>
      </c>
      <c r="AZ29" s="18">
        <f t="shared" si="15"/>
        <v>0.88575303656420212</v>
      </c>
      <c r="BB29" s="18">
        <f t="shared" si="26"/>
        <v>0.35484865101863955</v>
      </c>
      <c r="BC29" s="18">
        <f t="shared" si="26"/>
        <v>0.53090438554556252</v>
      </c>
      <c r="BD29" s="18">
        <f t="shared" si="16"/>
        <v>0.11424696343579788</v>
      </c>
    </row>
    <row r="30" spans="2:56" x14ac:dyDescent="0.3">
      <c r="B30" s="21">
        <f t="shared" si="17"/>
        <v>65</v>
      </c>
      <c r="D30" s="16">
        <f t="shared" si="18"/>
        <v>1296035.0340862169</v>
      </c>
      <c r="E30" s="16"/>
      <c r="F30" s="16">
        <f t="shared" si="1"/>
        <v>0</v>
      </c>
      <c r="G30" s="16">
        <f t="shared" si="19"/>
        <v>0</v>
      </c>
      <c r="H30" s="16">
        <f t="shared" si="20"/>
        <v>-107669.46706593034</v>
      </c>
      <c r="I30" s="16">
        <f t="shared" si="2"/>
        <v>59418.278351014334</v>
      </c>
      <c r="J30" s="16"/>
      <c r="K30" s="16">
        <f t="shared" si="3"/>
        <v>1247783.8453713008</v>
      </c>
      <c r="L30" s="16">
        <f t="shared" si="4"/>
        <v>1</v>
      </c>
      <c r="N30" s="16">
        <f t="shared" si="5"/>
        <v>107669.46706593034</v>
      </c>
      <c r="P30" s="16">
        <f t="shared" si="6"/>
        <v>0</v>
      </c>
      <c r="Q30" s="16">
        <f t="shared" si="7"/>
        <v>0</v>
      </c>
      <c r="R30" s="16">
        <f t="shared" si="8"/>
        <v>0</v>
      </c>
      <c r="S30" s="16">
        <f t="shared" si="9"/>
        <v>0</v>
      </c>
      <c r="T30" s="16">
        <f t="shared" si="10"/>
        <v>0</v>
      </c>
      <c r="U30" s="16"/>
      <c r="V30" s="16">
        <f t="shared" si="21"/>
        <v>0</v>
      </c>
      <c r="W30" s="16">
        <f t="shared" si="22"/>
        <v>0</v>
      </c>
      <c r="X30" s="16">
        <f t="shared" si="22"/>
        <v>0</v>
      </c>
      <c r="Z30" s="16">
        <f t="shared" si="23"/>
        <v>107669.46706593034</v>
      </c>
      <c r="AA30" s="16">
        <f t="shared" si="24"/>
        <v>0</v>
      </c>
      <c r="AC30" s="17">
        <f t="shared" si="11"/>
        <v>0.48101709809097021</v>
      </c>
      <c r="AE30" s="16">
        <f>SUMPRODUCT(Z30:Z$134,$AC30:$AC$134)/$AC30</f>
        <v>1574932.8378755089</v>
      </c>
      <c r="AF30" s="16">
        <f t="shared" si="12"/>
        <v>1296035.0340862169</v>
      </c>
      <c r="AG30" s="18">
        <f t="shared" si="13"/>
        <v>0.8229144779497336</v>
      </c>
      <c r="AH30" s="18">
        <f t="shared" si="25"/>
        <v>0</v>
      </c>
      <c r="AJ30" s="16">
        <f>SUMPRODUCT(N30:N$134,$AC30:$AC$134)/$AC30</f>
        <v>2441183.5150964111</v>
      </c>
      <c r="AK30" s="16">
        <f>SUMPRODUCT(P30:P$134,$AC30:$AC$134)/$AC30</f>
        <v>866250.67722090229</v>
      </c>
      <c r="AL30" s="16">
        <f>SUMPRODUCT(Q30:Q$134,$AC30:$AC$134)/$AC30</f>
        <v>0</v>
      </c>
      <c r="AM30" s="16">
        <f>SUMPRODUCT(R30:R$134,$AC30:$AC$134)/$AC30</f>
        <v>0</v>
      </c>
      <c r="AN30" s="16">
        <f>SUMPRODUCT(S30:S$134,$AC30:$AC$134)/$AC30</f>
        <v>0</v>
      </c>
      <c r="AO30" s="16">
        <f>SUMPRODUCT(T30:T$134,$AC30:$AC$134)/$AC30</f>
        <v>0</v>
      </c>
      <c r="AP30" s="16">
        <f>SUMPRODUCT(U30:U$134,$AC30:$AC$134)/$AC30</f>
        <v>0</v>
      </c>
      <c r="AQ30" s="16">
        <f>-SUMPRODUCT(H30:H$134,$AC30:$AC$134)/$AC30</f>
        <v>1296035.0340862167</v>
      </c>
      <c r="AS30" s="18">
        <f t="shared" si="14"/>
        <v>0.3548486510186396</v>
      </c>
      <c r="AT30" s="18">
        <f t="shared" si="14"/>
        <v>0</v>
      </c>
      <c r="AU30" s="18">
        <f t="shared" si="14"/>
        <v>0</v>
      </c>
      <c r="AV30" s="18">
        <f t="shared" si="14"/>
        <v>0</v>
      </c>
      <c r="AW30" s="18">
        <f t="shared" si="14"/>
        <v>0</v>
      </c>
      <c r="AX30" s="18">
        <f t="shared" si="14"/>
        <v>0</v>
      </c>
      <c r="AY30" s="18">
        <f t="shared" si="14"/>
        <v>0.53090438554556252</v>
      </c>
      <c r="AZ30" s="18">
        <f t="shared" si="15"/>
        <v>0.88575303656420212</v>
      </c>
      <c r="BB30" s="18">
        <f t="shared" si="26"/>
        <v>0.3548486510186396</v>
      </c>
      <c r="BC30" s="18">
        <f t="shared" si="26"/>
        <v>0.53090438554556252</v>
      </c>
      <c r="BD30" s="18">
        <f t="shared" si="16"/>
        <v>0.11424696343579788</v>
      </c>
    </row>
    <row r="31" spans="2:56" x14ac:dyDescent="0.3">
      <c r="B31" s="21">
        <f t="shared" si="17"/>
        <v>66</v>
      </c>
      <c r="D31" s="16">
        <f t="shared" si="18"/>
        <v>1247783.8453713008</v>
      </c>
      <c r="E31" s="16"/>
      <c r="F31" s="16">
        <f t="shared" si="1"/>
        <v>0</v>
      </c>
      <c r="G31" s="16">
        <f t="shared" si="19"/>
        <v>0</v>
      </c>
      <c r="H31" s="16">
        <f t="shared" si="20"/>
        <v>-109822.85640724897</v>
      </c>
      <c r="I31" s="16">
        <f t="shared" si="2"/>
        <v>56898.049448202597</v>
      </c>
      <c r="J31" s="16"/>
      <c r="K31" s="16">
        <f t="shared" si="3"/>
        <v>1194859.0384122545</v>
      </c>
      <c r="L31" s="16">
        <f t="shared" si="4"/>
        <v>1</v>
      </c>
      <c r="N31" s="16">
        <f t="shared" si="5"/>
        <v>109822.85640724897</v>
      </c>
      <c r="P31" s="16">
        <f t="shared" si="6"/>
        <v>0</v>
      </c>
      <c r="Q31" s="16">
        <f t="shared" si="7"/>
        <v>0</v>
      </c>
      <c r="R31" s="16">
        <f t="shared" si="8"/>
        <v>0</v>
      </c>
      <c r="S31" s="16">
        <f t="shared" si="9"/>
        <v>0</v>
      </c>
      <c r="T31" s="16">
        <f t="shared" si="10"/>
        <v>0</v>
      </c>
      <c r="U31" s="16"/>
      <c r="V31" s="16">
        <f t="shared" si="21"/>
        <v>0</v>
      </c>
      <c r="W31" s="16">
        <f t="shared" si="22"/>
        <v>0</v>
      </c>
      <c r="X31" s="16">
        <f t="shared" si="22"/>
        <v>0</v>
      </c>
      <c r="Z31" s="16">
        <f t="shared" si="23"/>
        <v>109822.85640724897</v>
      </c>
      <c r="AA31" s="16">
        <f t="shared" si="24"/>
        <v>0</v>
      </c>
      <c r="AC31" s="17">
        <f t="shared" si="11"/>
        <v>0.45811152199140021</v>
      </c>
      <c r="AE31" s="16">
        <f>SUMPRODUCT(Z31:Z$134,$AC31:$AC$134)/$AC31</f>
        <v>1540626.5393500575</v>
      </c>
      <c r="AF31" s="16">
        <f t="shared" si="12"/>
        <v>1247783.8453713008</v>
      </c>
      <c r="AG31" s="18">
        <f t="shared" si="13"/>
        <v>0.80991973947021711</v>
      </c>
      <c r="AH31" s="18">
        <f t="shared" si="25"/>
        <v>0</v>
      </c>
      <c r="AJ31" s="16">
        <f>SUMPRODUCT(N31:N$134,$AC31:$AC$134)/$AC31</f>
        <v>2450189.7504320047</v>
      </c>
      <c r="AK31" s="16">
        <f>SUMPRODUCT(P31:P$134,$AC31:$AC$134)/$AC31</f>
        <v>909563.21108194743</v>
      </c>
      <c r="AL31" s="16">
        <f>SUMPRODUCT(Q31:Q$134,$AC31:$AC$134)/$AC31</f>
        <v>0</v>
      </c>
      <c r="AM31" s="16">
        <f>SUMPRODUCT(R31:R$134,$AC31:$AC$134)/$AC31</f>
        <v>0</v>
      </c>
      <c r="AN31" s="16">
        <f>SUMPRODUCT(S31:S$134,$AC31:$AC$134)/$AC31</f>
        <v>0</v>
      </c>
      <c r="AO31" s="16">
        <f>SUMPRODUCT(T31:T$134,$AC31:$AC$134)/$AC31</f>
        <v>0</v>
      </c>
      <c r="AP31" s="16">
        <f>SUMPRODUCT(U31:U$134,$AC31:$AC$134)/$AC31</f>
        <v>0</v>
      </c>
      <c r="AQ31" s="16">
        <f>-SUMPRODUCT(H31:H$134,$AC31:$AC$134)/$AC31</f>
        <v>1247783.8453713006</v>
      </c>
      <c r="AS31" s="18">
        <f t="shared" ref="AS31:AY46" si="27">IFERROR(AK31/$AJ31,0)</f>
        <v>0.3712215394426403</v>
      </c>
      <c r="AT31" s="18">
        <f t="shared" si="27"/>
        <v>0</v>
      </c>
      <c r="AU31" s="18">
        <f t="shared" si="27"/>
        <v>0</v>
      </c>
      <c r="AV31" s="18">
        <f t="shared" si="27"/>
        <v>0</v>
      </c>
      <c r="AW31" s="18">
        <f t="shared" si="27"/>
        <v>0</v>
      </c>
      <c r="AX31" s="18">
        <f t="shared" si="27"/>
        <v>0</v>
      </c>
      <c r="AY31" s="18">
        <f t="shared" si="27"/>
        <v>0.50926008695910097</v>
      </c>
      <c r="AZ31" s="18">
        <f t="shared" si="15"/>
        <v>0.88048162640174121</v>
      </c>
      <c r="BB31" s="18">
        <f t="shared" si="26"/>
        <v>0.3712215394426403</v>
      </c>
      <c r="BC31" s="18">
        <f t="shared" si="26"/>
        <v>0.50926008695910097</v>
      </c>
      <c r="BD31" s="18">
        <f t="shared" si="16"/>
        <v>0.11951837359825879</v>
      </c>
    </row>
    <row r="32" spans="2:56" x14ac:dyDescent="0.3">
      <c r="B32" s="21">
        <f t="shared" si="17"/>
        <v>67</v>
      </c>
      <c r="D32" s="16">
        <f t="shared" si="18"/>
        <v>1194859.0384122545</v>
      </c>
      <c r="E32" s="16"/>
      <c r="F32" s="16">
        <f t="shared" si="1"/>
        <v>0</v>
      </c>
      <c r="G32" s="16">
        <f t="shared" si="19"/>
        <v>0</v>
      </c>
      <c r="H32" s="16">
        <f t="shared" si="20"/>
        <v>-112019.31353539396</v>
      </c>
      <c r="I32" s="16">
        <f t="shared" si="2"/>
        <v>54141.986243843035</v>
      </c>
      <c r="J32" s="16"/>
      <c r="K32" s="16">
        <f t="shared" si="3"/>
        <v>1136981.7111207037</v>
      </c>
      <c r="L32" s="16">
        <f t="shared" si="4"/>
        <v>1</v>
      </c>
      <c r="N32" s="16">
        <f t="shared" si="5"/>
        <v>112019.31353539396</v>
      </c>
      <c r="P32" s="16">
        <f t="shared" si="6"/>
        <v>0</v>
      </c>
      <c r="Q32" s="16">
        <f t="shared" si="7"/>
        <v>0</v>
      </c>
      <c r="R32" s="16">
        <f t="shared" si="8"/>
        <v>0</v>
      </c>
      <c r="S32" s="16">
        <f t="shared" si="9"/>
        <v>0</v>
      </c>
      <c r="T32" s="16">
        <f t="shared" si="10"/>
        <v>0</v>
      </c>
      <c r="U32" s="16"/>
      <c r="V32" s="16">
        <f t="shared" si="21"/>
        <v>0</v>
      </c>
      <c r="W32" s="16">
        <f t="shared" si="22"/>
        <v>0</v>
      </c>
      <c r="X32" s="16">
        <f t="shared" si="22"/>
        <v>0</v>
      </c>
      <c r="Z32" s="16">
        <f t="shared" si="23"/>
        <v>112019.31353539396</v>
      </c>
      <c r="AA32" s="16">
        <f t="shared" si="24"/>
        <v>0</v>
      </c>
      <c r="AC32" s="17">
        <f t="shared" si="11"/>
        <v>0.43629668761085727</v>
      </c>
      <c r="AE32" s="16">
        <f>SUMPRODUCT(Z32:Z$134,$AC32:$AC$134)/$AC32</f>
        <v>1502343.8670899491</v>
      </c>
      <c r="AF32" s="16">
        <f t="shared" si="12"/>
        <v>1194859.0384122545</v>
      </c>
      <c r="AG32" s="18">
        <f t="shared" si="13"/>
        <v>0.79532992718019024</v>
      </c>
      <c r="AH32" s="18">
        <f t="shared" si="25"/>
        <v>0</v>
      </c>
      <c r="AJ32" s="16">
        <f>SUMPRODUCT(N32:N$134,$AC32:$AC$134)/$AC32</f>
        <v>2457385.2387259938</v>
      </c>
      <c r="AK32" s="16">
        <f>SUMPRODUCT(P32:P$134,$AC32:$AC$134)/$AC32</f>
        <v>955041.37163604493</v>
      </c>
      <c r="AL32" s="16">
        <f>SUMPRODUCT(Q32:Q$134,$AC32:$AC$134)/$AC32</f>
        <v>0</v>
      </c>
      <c r="AM32" s="16">
        <f>SUMPRODUCT(R32:R$134,$AC32:$AC$134)/$AC32</f>
        <v>0</v>
      </c>
      <c r="AN32" s="16">
        <f>SUMPRODUCT(S32:S$134,$AC32:$AC$134)/$AC32</f>
        <v>0</v>
      </c>
      <c r="AO32" s="16">
        <f>SUMPRODUCT(T32:T$134,$AC32:$AC$134)/$AC32</f>
        <v>0</v>
      </c>
      <c r="AP32" s="16">
        <f>SUMPRODUCT(U32:U$134,$AC32:$AC$134)/$AC32</f>
        <v>0</v>
      </c>
      <c r="AQ32" s="16">
        <f>-SUMPRODUCT(H32:H$134,$AC32:$AC$134)/$AC32</f>
        <v>1194859.0384122545</v>
      </c>
      <c r="AS32" s="18">
        <f t="shared" si="27"/>
        <v>0.38864129098910694</v>
      </c>
      <c r="AT32" s="18">
        <f t="shared" si="27"/>
        <v>0</v>
      </c>
      <c r="AU32" s="18">
        <f t="shared" si="27"/>
        <v>0</v>
      </c>
      <c r="AV32" s="18">
        <f t="shared" si="27"/>
        <v>0</v>
      </c>
      <c r="AW32" s="18">
        <f t="shared" si="27"/>
        <v>0</v>
      </c>
      <c r="AX32" s="18">
        <f t="shared" si="27"/>
        <v>0</v>
      </c>
      <c r="AY32" s="18">
        <f t="shared" si="27"/>
        <v>0.48623187751860875</v>
      </c>
      <c r="AZ32" s="18">
        <f t="shared" si="15"/>
        <v>0.87487316850771568</v>
      </c>
      <c r="BB32" s="18">
        <f t="shared" si="26"/>
        <v>0.38864129098910694</v>
      </c>
      <c r="BC32" s="18">
        <f t="shared" si="26"/>
        <v>0.48623187751860875</v>
      </c>
      <c r="BD32" s="18">
        <f t="shared" si="16"/>
        <v>0.12512683149228432</v>
      </c>
    </row>
    <row r="33" spans="2:56" x14ac:dyDescent="0.3">
      <c r="B33" s="21">
        <f t="shared" si="17"/>
        <v>68</v>
      </c>
      <c r="D33" s="16">
        <f t="shared" si="18"/>
        <v>1136981.7111207037</v>
      </c>
      <c r="E33" s="16"/>
      <c r="F33" s="16">
        <f t="shared" si="1"/>
        <v>0</v>
      </c>
      <c r="G33" s="16">
        <f t="shared" si="19"/>
        <v>0</v>
      </c>
      <c r="H33" s="16">
        <f t="shared" si="20"/>
        <v>-114259.69980610182</v>
      </c>
      <c r="I33" s="16">
        <f t="shared" si="2"/>
        <v>51136.100565730099</v>
      </c>
      <c r="J33" s="16"/>
      <c r="K33" s="16">
        <f t="shared" si="3"/>
        <v>1073858.111880332</v>
      </c>
      <c r="L33" s="16">
        <f t="shared" si="4"/>
        <v>1</v>
      </c>
      <c r="N33" s="16">
        <f t="shared" si="5"/>
        <v>114259.69980610182</v>
      </c>
      <c r="P33" s="16">
        <f t="shared" si="6"/>
        <v>0</v>
      </c>
      <c r="Q33" s="16">
        <f t="shared" si="7"/>
        <v>0</v>
      </c>
      <c r="R33" s="16">
        <f t="shared" si="8"/>
        <v>0</v>
      </c>
      <c r="S33" s="16">
        <f t="shared" si="9"/>
        <v>0</v>
      </c>
      <c r="T33" s="16">
        <f t="shared" si="10"/>
        <v>0</v>
      </c>
      <c r="U33" s="16"/>
      <c r="V33" s="16">
        <f t="shared" si="21"/>
        <v>0</v>
      </c>
      <c r="W33" s="16">
        <f t="shared" si="22"/>
        <v>0</v>
      </c>
      <c r="X33" s="16">
        <f t="shared" si="22"/>
        <v>0</v>
      </c>
      <c r="Z33" s="16">
        <f t="shared" si="23"/>
        <v>114259.69980610182</v>
      </c>
      <c r="AA33" s="16">
        <f t="shared" si="24"/>
        <v>0</v>
      </c>
      <c r="AC33" s="17">
        <f t="shared" si="11"/>
        <v>0.41552065486748313</v>
      </c>
      <c r="AE33" s="16">
        <f>SUMPRODUCT(Z33:Z$134,$AC33:$AC$134)/$AC33</f>
        <v>1459840.7812322828</v>
      </c>
      <c r="AF33" s="16">
        <f t="shared" si="12"/>
        <v>1136981.7111207037</v>
      </c>
      <c r="AG33" s="18">
        <f t="shared" si="13"/>
        <v>0.77883953218579993</v>
      </c>
      <c r="AH33" s="18">
        <f t="shared" si="25"/>
        <v>0</v>
      </c>
      <c r="AJ33" s="16">
        <f>SUMPRODUCT(N33:N$134,$AC33:$AC$134)/$AC33</f>
        <v>2462634.22145013</v>
      </c>
      <c r="AK33" s="16">
        <f>SUMPRODUCT(P33:P$134,$AC33:$AC$134)/$AC33</f>
        <v>1002793.4402178471</v>
      </c>
      <c r="AL33" s="16">
        <f>SUMPRODUCT(Q33:Q$134,$AC33:$AC$134)/$AC33</f>
        <v>0</v>
      </c>
      <c r="AM33" s="16">
        <f>SUMPRODUCT(R33:R$134,$AC33:$AC$134)/$AC33</f>
        <v>0</v>
      </c>
      <c r="AN33" s="16">
        <f>SUMPRODUCT(S33:S$134,$AC33:$AC$134)/$AC33</f>
        <v>0</v>
      </c>
      <c r="AO33" s="16">
        <f>SUMPRODUCT(T33:T$134,$AC33:$AC$134)/$AC33</f>
        <v>0</v>
      </c>
      <c r="AP33" s="16">
        <f>SUMPRODUCT(U33:U$134,$AC33:$AC$134)/$AC33</f>
        <v>0</v>
      </c>
      <c r="AQ33" s="16">
        <f>-SUMPRODUCT(H33:H$134,$AC33:$AC$134)/$AC33</f>
        <v>1136981.7111207035</v>
      </c>
      <c r="AS33" s="18">
        <f t="shared" si="27"/>
        <v>0.40720356741706815</v>
      </c>
      <c r="AT33" s="18">
        <f t="shared" si="27"/>
        <v>0</v>
      </c>
      <c r="AU33" s="18">
        <f t="shared" si="27"/>
        <v>0</v>
      </c>
      <c r="AV33" s="18">
        <f t="shared" si="27"/>
        <v>0</v>
      </c>
      <c r="AW33" s="18">
        <f t="shared" si="27"/>
        <v>0</v>
      </c>
      <c r="AX33" s="18">
        <f t="shared" si="27"/>
        <v>0</v>
      </c>
      <c r="AY33" s="18">
        <f t="shared" si="27"/>
        <v>0.46169329623430155</v>
      </c>
      <c r="AZ33" s="18">
        <f t="shared" si="15"/>
        <v>0.86889686365136964</v>
      </c>
      <c r="BB33" s="18">
        <f t="shared" si="26"/>
        <v>0.40720356741706815</v>
      </c>
      <c r="BC33" s="18">
        <f t="shared" si="26"/>
        <v>0.46169329623430155</v>
      </c>
      <c r="BD33" s="18">
        <f t="shared" si="16"/>
        <v>0.13110313634863036</v>
      </c>
    </row>
    <row r="34" spans="2:56" x14ac:dyDescent="0.3">
      <c r="B34" s="21">
        <f t="shared" si="17"/>
        <v>69</v>
      </c>
      <c r="D34" s="16">
        <f t="shared" si="18"/>
        <v>1073858.111880332</v>
      </c>
      <c r="E34" s="16"/>
      <c r="F34" s="16">
        <f t="shared" si="1"/>
        <v>0</v>
      </c>
      <c r="G34" s="16">
        <f t="shared" si="19"/>
        <v>0</v>
      </c>
      <c r="H34" s="16">
        <f t="shared" si="20"/>
        <v>-116544.89380222384</v>
      </c>
      <c r="I34" s="16">
        <f t="shared" si="2"/>
        <v>47865.660903905409</v>
      </c>
      <c r="J34" s="16"/>
      <c r="K34" s="16">
        <f t="shared" si="3"/>
        <v>1005178.8789820136</v>
      </c>
      <c r="L34" s="16">
        <f t="shared" si="4"/>
        <v>1</v>
      </c>
      <c r="N34" s="16">
        <f t="shared" si="5"/>
        <v>116544.89380222384</v>
      </c>
      <c r="P34" s="16">
        <f t="shared" si="6"/>
        <v>0</v>
      </c>
      <c r="Q34" s="16">
        <f t="shared" si="7"/>
        <v>0</v>
      </c>
      <c r="R34" s="16">
        <f t="shared" si="8"/>
        <v>0</v>
      </c>
      <c r="S34" s="16">
        <f t="shared" si="9"/>
        <v>0</v>
      </c>
      <c r="T34" s="16">
        <f t="shared" si="10"/>
        <v>0</v>
      </c>
      <c r="U34" s="16"/>
      <c r="V34" s="16">
        <f t="shared" si="21"/>
        <v>0</v>
      </c>
      <c r="W34" s="16">
        <f t="shared" si="22"/>
        <v>0</v>
      </c>
      <c r="X34" s="16">
        <f t="shared" si="22"/>
        <v>0</v>
      </c>
      <c r="Z34" s="16">
        <f t="shared" si="23"/>
        <v>116544.89380222384</v>
      </c>
      <c r="AA34" s="16">
        <f t="shared" si="24"/>
        <v>0</v>
      </c>
      <c r="AC34" s="17">
        <f t="shared" si="11"/>
        <v>0.39573395701665059</v>
      </c>
      <c r="AE34" s="16">
        <f>SUMPRODUCT(Z34:Z$134,$AC34:$AC$134)/$AC34</f>
        <v>1412860.1354974897</v>
      </c>
      <c r="AF34" s="16">
        <f t="shared" si="12"/>
        <v>1073858.111880332</v>
      </c>
      <c r="AG34" s="18">
        <f t="shared" si="13"/>
        <v>0.76005974328252246</v>
      </c>
      <c r="AH34" s="18">
        <f t="shared" si="25"/>
        <v>0</v>
      </c>
      <c r="AJ34" s="16">
        <f>SUMPRODUCT(N34:N$134,$AC34:$AC$134)/$AC34</f>
        <v>2465793.24772623</v>
      </c>
      <c r="AK34" s="16">
        <f>SUMPRODUCT(P34:P$134,$AC34:$AC$134)/$AC34</f>
        <v>1052933.1122287395</v>
      </c>
      <c r="AL34" s="16">
        <f>SUMPRODUCT(Q34:Q$134,$AC34:$AC$134)/$AC34</f>
        <v>0</v>
      </c>
      <c r="AM34" s="16">
        <f>SUMPRODUCT(R34:R$134,$AC34:$AC$134)/$AC34</f>
        <v>0</v>
      </c>
      <c r="AN34" s="16">
        <f>SUMPRODUCT(S34:S$134,$AC34:$AC$134)/$AC34</f>
        <v>0</v>
      </c>
      <c r="AO34" s="16">
        <f>SUMPRODUCT(T34:T$134,$AC34:$AC$134)/$AC34</f>
        <v>0</v>
      </c>
      <c r="AP34" s="16">
        <f>SUMPRODUCT(U34:U$134,$AC34:$AC$134)/$AC34</f>
        <v>0</v>
      </c>
      <c r="AQ34" s="16">
        <f>-SUMPRODUCT(H34:H$134,$AC34:$AC$134)/$AC34</f>
        <v>1073858.1118803318</v>
      </c>
      <c r="AS34" s="18">
        <f t="shared" si="27"/>
        <v>0.42701597678543229</v>
      </c>
      <c r="AT34" s="18">
        <f t="shared" si="27"/>
        <v>0</v>
      </c>
      <c r="AU34" s="18">
        <f t="shared" si="27"/>
        <v>0</v>
      </c>
      <c r="AV34" s="18">
        <f t="shared" si="27"/>
        <v>0</v>
      </c>
      <c r="AW34" s="18">
        <f t="shared" si="27"/>
        <v>0</v>
      </c>
      <c r="AX34" s="18">
        <f t="shared" si="27"/>
        <v>0</v>
      </c>
      <c r="AY34" s="18">
        <f t="shared" si="27"/>
        <v>0.43550208958945091</v>
      </c>
      <c r="AZ34" s="18">
        <f t="shared" si="15"/>
        <v>0.86251806637488326</v>
      </c>
      <c r="BB34" s="18">
        <f t="shared" si="26"/>
        <v>0.42701597678543229</v>
      </c>
      <c r="BC34" s="18">
        <f t="shared" si="26"/>
        <v>0.43550208958945091</v>
      </c>
      <c r="BD34" s="18">
        <f t="shared" si="16"/>
        <v>0.13748193362511674</v>
      </c>
    </row>
    <row r="35" spans="2:56" x14ac:dyDescent="0.3">
      <c r="B35" s="21">
        <f t="shared" si="17"/>
        <v>70</v>
      </c>
      <c r="D35" s="16">
        <f t="shared" si="18"/>
        <v>1005178.8789820136</v>
      </c>
      <c r="E35" s="16"/>
      <c r="F35" s="16">
        <f t="shared" si="1"/>
        <v>0</v>
      </c>
      <c r="G35" s="16">
        <f t="shared" si="19"/>
        <v>0</v>
      </c>
      <c r="H35" s="16">
        <f t="shared" si="20"/>
        <v>-65595.66184806847</v>
      </c>
      <c r="I35" s="16">
        <f t="shared" si="2"/>
        <v>46979.160856697257</v>
      </c>
      <c r="J35" s="16"/>
      <c r="K35" s="16">
        <f t="shared" si="3"/>
        <v>986562.37799064233</v>
      </c>
      <c r="L35" s="16">
        <f t="shared" si="4"/>
        <v>1</v>
      </c>
      <c r="N35" s="16">
        <f t="shared" si="5"/>
        <v>118875.79167826835</v>
      </c>
      <c r="P35" s="16">
        <f t="shared" si="6"/>
        <v>53280.129830199869</v>
      </c>
      <c r="Q35" s="16">
        <f t="shared" si="7"/>
        <v>0</v>
      </c>
      <c r="R35" s="16">
        <f t="shared" si="8"/>
        <v>0</v>
      </c>
      <c r="S35" s="16">
        <f t="shared" si="9"/>
        <v>0</v>
      </c>
      <c r="T35" s="16">
        <f t="shared" si="10"/>
        <v>0</v>
      </c>
      <c r="U35" s="16"/>
      <c r="V35" s="16">
        <f t="shared" si="21"/>
        <v>53280.129830199869</v>
      </c>
      <c r="W35" s="16">
        <f t="shared" si="22"/>
        <v>53280.129830199869</v>
      </c>
      <c r="X35" s="16">
        <f t="shared" si="22"/>
        <v>0</v>
      </c>
      <c r="Z35" s="16">
        <f t="shared" si="23"/>
        <v>65595.66184806847</v>
      </c>
      <c r="AA35" s="16">
        <f t="shared" si="24"/>
        <v>0</v>
      </c>
      <c r="AC35" s="17">
        <f t="shared" si="11"/>
        <v>0.37688948287300061</v>
      </c>
      <c r="AE35" s="16">
        <f>SUMPRODUCT(Z35:Z$134,$AC35:$AC$134)/$AC35</f>
        <v>1361131.0037800292</v>
      </c>
      <c r="AF35" s="16">
        <f t="shared" si="12"/>
        <v>1005178.8789820136</v>
      </c>
      <c r="AG35" s="18">
        <f t="shared" si="13"/>
        <v>0.73848797521363296</v>
      </c>
      <c r="AH35" s="18">
        <f t="shared" si="25"/>
        <v>0</v>
      </c>
      <c r="AJ35" s="16">
        <f>SUMPRODUCT(N35:N$134,$AC35:$AC$134)/$AC35</f>
        <v>2466710.7716202061</v>
      </c>
      <c r="AK35" s="16">
        <f>SUMPRODUCT(P35:P$134,$AC35:$AC$134)/$AC35</f>
        <v>1105579.7678401764</v>
      </c>
      <c r="AL35" s="16">
        <f>SUMPRODUCT(Q35:Q$134,$AC35:$AC$134)/$AC35</f>
        <v>0</v>
      </c>
      <c r="AM35" s="16">
        <f>SUMPRODUCT(R35:R$134,$AC35:$AC$134)/$AC35</f>
        <v>0</v>
      </c>
      <c r="AN35" s="16">
        <f>SUMPRODUCT(S35:S$134,$AC35:$AC$134)/$AC35</f>
        <v>0</v>
      </c>
      <c r="AO35" s="16">
        <f>SUMPRODUCT(T35:T$134,$AC35:$AC$134)/$AC35</f>
        <v>0</v>
      </c>
      <c r="AP35" s="16">
        <f>SUMPRODUCT(U35:U$134,$AC35:$AC$134)/$AC35</f>
        <v>0</v>
      </c>
      <c r="AQ35" s="16">
        <f>-SUMPRODUCT(H35:H$134,$AC35:$AC$134)/$AC35</f>
        <v>1005178.8789820132</v>
      </c>
      <c r="AS35" s="18">
        <f t="shared" si="27"/>
        <v>0.44819999999999999</v>
      </c>
      <c r="AT35" s="18">
        <f t="shared" si="27"/>
        <v>0</v>
      </c>
      <c r="AU35" s="18">
        <f t="shared" si="27"/>
        <v>0</v>
      </c>
      <c r="AV35" s="18">
        <f t="shared" si="27"/>
        <v>0</v>
      </c>
      <c r="AW35" s="18">
        <f t="shared" si="27"/>
        <v>0</v>
      </c>
      <c r="AX35" s="18">
        <f t="shared" si="27"/>
        <v>0</v>
      </c>
      <c r="AY35" s="18">
        <f t="shared" si="27"/>
        <v>0.40749766472288235</v>
      </c>
      <c r="AZ35" s="18">
        <f t="shared" si="15"/>
        <v>0.85569766472288233</v>
      </c>
      <c r="BB35" s="18">
        <f t="shared" si="26"/>
        <v>0.44819999999999999</v>
      </c>
      <c r="BC35" s="18">
        <f t="shared" si="26"/>
        <v>0.40749766472288235</v>
      </c>
      <c r="BD35" s="18">
        <f t="shared" si="16"/>
        <v>0.14430233527711767</v>
      </c>
    </row>
    <row r="36" spans="2:56" x14ac:dyDescent="0.3">
      <c r="B36" s="21">
        <f t="shared" si="17"/>
        <v>71</v>
      </c>
      <c r="D36" s="16">
        <f t="shared" si="18"/>
        <v>986562.37799064233</v>
      </c>
      <c r="E36" s="16"/>
      <c r="F36" s="16">
        <f t="shared" si="1"/>
        <v>0</v>
      </c>
      <c r="G36" s="16">
        <f t="shared" si="19"/>
        <v>0</v>
      </c>
      <c r="H36" s="16">
        <f t="shared" si="20"/>
        <v>-66907.575085029835</v>
      </c>
      <c r="I36" s="16">
        <f t="shared" si="2"/>
        <v>45982.74014528063</v>
      </c>
      <c r="J36" s="16"/>
      <c r="K36" s="16">
        <f t="shared" si="3"/>
        <v>965637.54305089312</v>
      </c>
      <c r="L36" s="16">
        <f t="shared" si="4"/>
        <v>1</v>
      </c>
      <c r="N36" s="16">
        <f t="shared" si="5"/>
        <v>121253.3075118337</v>
      </c>
      <c r="P36" s="16">
        <f t="shared" si="6"/>
        <v>54345.732426803865</v>
      </c>
      <c r="Q36" s="16">
        <f t="shared" si="7"/>
        <v>0</v>
      </c>
      <c r="R36" s="16">
        <f t="shared" si="8"/>
        <v>0</v>
      </c>
      <c r="S36" s="16">
        <f t="shared" si="9"/>
        <v>0</v>
      </c>
      <c r="T36" s="16">
        <f t="shared" si="10"/>
        <v>0</v>
      </c>
      <c r="U36" s="16"/>
      <c r="V36" s="16">
        <f t="shared" si="21"/>
        <v>54345.732426803865</v>
      </c>
      <c r="W36" s="16">
        <f t="shared" si="22"/>
        <v>54345.732426803865</v>
      </c>
      <c r="X36" s="16">
        <f t="shared" si="22"/>
        <v>0</v>
      </c>
      <c r="Z36" s="16">
        <f t="shared" si="23"/>
        <v>66907.575085029835</v>
      </c>
      <c r="AA36" s="16">
        <f t="shared" si="24"/>
        <v>0</v>
      </c>
      <c r="AC36" s="17">
        <f t="shared" si="11"/>
        <v>0.35894236464095297</v>
      </c>
      <c r="AE36" s="16">
        <f>SUMPRODUCT(Z36:Z$134,$AC36:$AC$134)/$AC36</f>
        <v>1360312.1090285587</v>
      </c>
      <c r="AF36" s="16">
        <f t="shared" si="12"/>
        <v>986562.37799064233</v>
      </c>
      <c r="AG36" s="18">
        <f t="shared" si="13"/>
        <v>0.72524707487546902</v>
      </c>
      <c r="AH36" s="18">
        <f t="shared" si="25"/>
        <v>0</v>
      </c>
      <c r="AJ36" s="16">
        <f>SUMPRODUCT(N36:N$134,$AC36:$AC$134)/$AC36</f>
        <v>2465226.728939034</v>
      </c>
      <c r="AK36" s="16">
        <f>SUMPRODUCT(P36:P$134,$AC36:$AC$134)/$AC36</f>
        <v>1104914.6199104751</v>
      </c>
      <c r="AL36" s="16">
        <f>SUMPRODUCT(Q36:Q$134,$AC36:$AC$134)/$AC36</f>
        <v>0</v>
      </c>
      <c r="AM36" s="16">
        <f>SUMPRODUCT(R36:R$134,$AC36:$AC$134)/$AC36</f>
        <v>0</v>
      </c>
      <c r="AN36" s="16">
        <f>SUMPRODUCT(S36:S$134,$AC36:$AC$134)/$AC36</f>
        <v>0</v>
      </c>
      <c r="AO36" s="16">
        <f>SUMPRODUCT(T36:T$134,$AC36:$AC$134)/$AC36</f>
        <v>0</v>
      </c>
      <c r="AP36" s="16">
        <f>SUMPRODUCT(U36:U$134,$AC36:$AC$134)/$AC36</f>
        <v>0</v>
      </c>
      <c r="AQ36" s="16">
        <f>-SUMPRODUCT(H36:H$134,$AC36:$AC$134)/$AC36</f>
        <v>986562.37799064186</v>
      </c>
      <c r="AS36" s="18">
        <f t="shared" si="27"/>
        <v>0.44820000000000004</v>
      </c>
      <c r="AT36" s="18">
        <f t="shared" si="27"/>
        <v>0</v>
      </c>
      <c r="AU36" s="18">
        <f t="shared" si="27"/>
        <v>0</v>
      </c>
      <c r="AV36" s="18">
        <f t="shared" si="27"/>
        <v>0</v>
      </c>
      <c r="AW36" s="18">
        <f t="shared" si="27"/>
        <v>0</v>
      </c>
      <c r="AX36" s="18">
        <f t="shared" si="27"/>
        <v>0</v>
      </c>
      <c r="AY36" s="18">
        <f t="shared" si="27"/>
        <v>0.40019133591628353</v>
      </c>
      <c r="AZ36" s="18">
        <f t="shared" si="15"/>
        <v>0.84839133591628357</v>
      </c>
      <c r="BB36" s="18">
        <f t="shared" si="26"/>
        <v>0.44820000000000004</v>
      </c>
      <c r="BC36" s="18">
        <f t="shared" si="26"/>
        <v>0.40019133591628353</v>
      </c>
      <c r="BD36" s="18">
        <f t="shared" si="16"/>
        <v>0.15160866408371643</v>
      </c>
    </row>
    <row r="37" spans="2:56" x14ac:dyDescent="0.3">
      <c r="B37" s="21">
        <f t="shared" si="17"/>
        <v>72</v>
      </c>
      <c r="D37" s="16">
        <f t="shared" si="18"/>
        <v>965637.54305089312</v>
      </c>
      <c r="E37" s="16"/>
      <c r="F37" s="16">
        <f t="shared" si="1"/>
        <v>0</v>
      </c>
      <c r="G37" s="16">
        <f t="shared" si="19"/>
        <v>0</v>
      </c>
      <c r="H37" s="16">
        <f t="shared" si="20"/>
        <v>-68245.726586730423</v>
      </c>
      <c r="I37" s="16">
        <f t="shared" si="2"/>
        <v>44869.590823208135</v>
      </c>
      <c r="J37" s="16"/>
      <c r="K37" s="16">
        <f t="shared" si="3"/>
        <v>942261.40728737076</v>
      </c>
      <c r="L37" s="16">
        <f t="shared" si="4"/>
        <v>1</v>
      </c>
      <c r="N37" s="16">
        <f t="shared" si="5"/>
        <v>123678.37366207037</v>
      </c>
      <c r="P37" s="16">
        <f t="shared" si="6"/>
        <v>55432.647075339941</v>
      </c>
      <c r="Q37" s="16">
        <f t="shared" si="7"/>
        <v>0</v>
      </c>
      <c r="R37" s="16">
        <f t="shared" si="8"/>
        <v>0</v>
      </c>
      <c r="S37" s="16">
        <f t="shared" si="9"/>
        <v>0</v>
      </c>
      <c r="T37" s="16">
        <f t="shared" si="10"/>
        <v>0</v>
      </c>
      <c r="U37" s="16"/>
      <c r="V37" s="16">
        <f t="shared" si="21"/>
        <v>55432.647075339941</v>
      </c>
      <c r="W37" s="16">
        <f t="shared" si="22"/>
        <v>55432.647075339941</v>
      </c>
      <c r="X37" s="16">
        <f t="shared" si="22"/>
        <v>0</v>
      </c>
      <c r="Z37" s="16">
        <f t="shared" si="23"/>
        <v>68245.726586730423</v>
      </c>
      <c r="AA37" s="16">
        <f t="shared" si="24"/>
        <v>0</v>
      </c>
      <c r="AC37" s="17">
        <f t="shared" si="11"/>
        <v>0.3418498710866219</v>
      </c>
      <c r="AE37" s="16">
        <f>SUMPRODUCT(Z37:Z$134,$AC37:$AC$134)/$AC37</f>
        <v>1358074.7606407055</v>
      </c>
      <c r="AF37" s="16">
        <f t="shared" si="12"/>
        <v>965637.54305089312</v>
      </c>
      <c r="AG37" s="18">
        <f t="shared" si="13"/>
        <v>0.71103415735031383</v>
      </c>
      <c r="AH37" s="18">
        <f t="shared" si="25"/>
        <v>0</v>
      </c>
      <c r="AJ37" s="16">
        <f>SUMPRODUCT(N37:N$134,$AC37:$AC$134)/$AC37</f>
        <v>2461172.0924985604</v>
      </c>
      <c r="AK37" s="16">
        <f>SUMPRODUCT(P37:P$134,$AC37:$AC$134)/$AC37</f>
        <v>1103097.3318578547</v>
      </c>
      <c r="AL37" s="16">
        <f>SUMPRODUCT(Q37:Q$134,$AC37:$AC$134)/$AC37</f>
        <v>0</v>
      </c>
      <c r="AM37" s="16">
        <f>SUMPRODUCT(R37:R$134,$AC37:$AC$134)/$AC37</f>
        <v>0</v>
      </c>
      <c r="AN37" s="16">
        <f>SUMPRODUCT(S37:S$134,$AC37:$AC$134)/$AC37</f>
        <v>0</v>
      </c>
      <c r="AO37" s="16">
        <f>SUMPRODUCT(T37:T$134,$AC37:$AC$134)/$AC37</f>
        <v>0</v>
      </c>
      <c r="AP37" s="16">
        <f>SUMPRODUCT(U37:U$134,$AC37:$AC$134)/$AC37</f>
        <v>0</v>
      </c>
      <c r="AQ37" s="16">
        <f>-SUMPRODUCT(H37:H$134,$AC37:$AC$134)/$AC37</f>
        <v>965637.54305089277</v>
      </c>
      <c r="AS37" s="18">
        <f t="shared" si="27"/>
        <v>0.44819999999999999</v>
      </c>
      <c r="AT37" s="18">
        <f t="shared" si="27"/>
        <v>0</v>
      </c>
      <c r="AU37" s="18">
        <f t="shared" si="27"/>
        <v>0</v>
      </c>
      <c r="AV37" s="18">
        <f t="shared" si="27"/>
        <v>0</v>
      </c>
      <c r="AW37" s="18">
        <f t="shared" si="27"/>
        <v>0</v>
      </c>
      <c r="AX37" s="18">
        <f t="shared" si="27"/>
        <v>0</v>
      </c>
      <c r="AY37" s="18">
        <f t="shared" si="27"/>
        <v>0.39234864802590297</v>
      </c>
      <c r="AZ37" s="18">
        <f t="shared" si="15"/>
        <v>0.84054864802590301</v>
      </c>
      <c r="BB37" s="18">
        <f t="shared" si="26"/>
        <v>0.44819999999999999</v>
      </c>
      <c r="BC37" s="18">
        <f t="shared" si="26"/>
        <v>0.39234864802590297</v>
      </c>
      <c r="BD37" s="18">
        <f t="shared" si="16"/>
        <v>0.15945135197409699</v>
      </c>
    </row>
    <row r="38" spans="2:56" x14ac:dyDescent="0.3">
      <c r="B38" s="21">
        <f t="shared" si="17"/>
        <v>73</v>
      </c>
      <c r="D38" s="16">
        <f t="shared" si="18"/>
        <v>942261.40728737076</v>
      </c>
      <c r="E38" s="16"/>
      <c r="F38" s="16">
        <f t="shared" si="1"/>
        <v>0</v>
      </c>
      <c r="G38" s="16">
        <f t="shared" si="19"/>
        <v>0</v>
      </c>
      <c r="H38" s="16">
        <f t="shared" si="20"/>
        <v>-69610.641118465021</v>
      </c>
      <c r="I38" s="16">
        <f t="shared" si="2"/>
        <v>43632.538308445291</v>
      </c>
      <c r="J38" s="16"/>
      <c r="K38" s="16">
        <f t="shared" si="3"/>
        <v>916283.30447735102</v>
      </c>
      <c r="L38" s="16">
        <f t="shared" si="4"/>
        <v>1</v>
      </c>
      <c r="N38" s="16">
        <f t="shared" si="5"/>
        <v>126151.94113531176</v>
      </c>
      <c r="P38" s="16">
        <f t="shared" si="6"/>
        <v>56541.300016846733</v>
      </c>
      <c r="Q38" s="16">
        <f t="shared" si="7"/>
        <v>0</v>
      </c>
      <c r="R38" s="16">
        <f t="shared" si="8"/>
        <v>0</v>
      </c>
      <c r="S38" s="16">
        <f t="shared" si="9"/>
        <v>0</v>
      </c>
      <c r="T38" s="16">
        <f t="shared" si="10"/>
        <v>0</v>
      </c>
      <c r="U38" s="16"/>
      <c r="V38" s="16">
        <f t="shared" si="21"/>
        <v>56541.300016846733</v>
      </c>
      <c r="W38" s="16">
        <f t="shared" si="22"/>
        <v>56541.300016846733</v>
      </c>
      <c r="X38" s="16">
        <f t="shared" si="22"/>
        <v>0</v>
      </c>
      <c r="Z38" s="16">
        <f t="shared" si="23"/>
        <v>69610.641118465021</v>
      </c>
      <c r="AA38" s="16">
        <f t="shared" si="24"/>
        <v>0</v>
      </c>
      <c r="AC38" s="17">
        <f t="shared" si="11"/>
        <v>0.32557130579678267</v>
      </c>
      <c r="AE38" s="16">
        <f>SUMPRODUCT(Z38:Z$134,$AC38:$AC$134)/$AC38</f>
        <v>1354320.4857566743</v>
      </c>
      <c r="AF38" s="16">
        <f t="shared" si="12"/>
        <v>942261.40728737076</v>
      </c>
      <c r="AG38" s="18">
        <f t="shared" si="13"/>
        <v>0.69574477916939914</v>
      </c>
      <c r="AH38" s="18">
        <f t="shared" si="25"/>
        <v>0</v>
      </c>
      <c r="AJ38" s="16">
        <f>SUMPRODUCT(N38:N$134,$AC38:$AC$134)/$AC38</f>
        <v>2454368.4047783152</v>
      </c>
      <c r="AK38" s="16">
        <f>SUMPRODUCT(P38:P$134,$AC38:$AC$134)/$AC38</f>
        <v>1100047.9190216407</v>
      </c>
      <c r="AL38" s="16">
        <f>SUMPRODUCT(Q38:Q$134,$AC38:$AC$134)/$AC38</f>
        <v>0</v>
      </c>
      <c r="AM38" s="16">
        <f>SUMPRODUCT(R38:R$134,$AC38:$AC$134)/$AC38</f>
        <v>0</v>
      </c>
      <c r="AN38" s="16">
        <f>SUMPRODUCT(S38:S$134,$AC38:$AC$134)/$AC38</f>
        <v>0</v>
      </c>
      <c r="AO38" s="16">
        <f>SUMPRODUCT(T38:T$134,$AC38:$AC$134)/$AC38</f>
        <v>0</v>
      </c>
      <c r="AP38" s="16">
        <f>SUMPRODUCT(U38:U$134,$AC38:$AC$134)/$AC38</f>
        <v>0</v>
      </c>
      <c r="AQ38" s="16">
        <f>-SUMPRODUCT(H38:H$134,$AC38:$AC$134)/$AC38</f>
        <v>942261.40728737088</v>
      </c>
      <c r="AS38" s="18">
        <f t="shared" si="27"/>
        <v>0.44819999999999993</v>
      </c>
      <c r="AT38" s="18">
        <f t="shared" si="27"/>
        <v>0</v>
      </c>
      <c r="AU38" s="18">
        <f t="shared" si="27"/>
        <v>0</v>
      </c>
      <c r="AV38" s="18">
        <f t="shared" si="27"/>
        <v>0</v>
      </c>
      <c r="AW38" s="18">
        <f t="shared" si="27"/>
        <v>0</v>
      </c>
      <c r="AX38" s="18">
        <f t="shared" si="27"/>
        <v>0</v>
      </c>
      <c r="AY38" s="18">
        <f t="shared" si="27"/>
        <v>0.38391196914567449</v>
      </c>
      <c r="AZ38" s="18">
        <f t="shared" si="15"/>
        <v>0.83211196914567442</v>
      </c>
      <c r="BB38" s="18">
        <f t="shared" si="26"/>
        <v>0.44819999999999993</v>
      </c>
      <c r="BC38" s="18">
        <f t="shared" si="26"/>
        <v>0.38391196914567449</v>
      </c>
      <c r="BD38" s="18">
        <f t="shared" si="16"/>
        <v>0.16788803085432558</v>
      </c>
    </row>
    <row r="39" spans="2:56" x14ac:dyDescent="0.3">
      <c r="B39" s="21">
        <f t="shared" si="17"/>
        <v>74</v>
      </c>
      <c r="D39" s="16">
        <f t="shared" si="18"/>
        <v>916283.30447735102</v>
      </c>
      <c r="E39" s="16"/>
      <c r="F39" s="16">
        <f t="shared" si="1"/>
        <v>0</v>
      </c>
      <c r="G39" s="16">
        <f t="shared" si="19"/>
        <v>0</v>
      </c>
      <c r="H39" s="16">
        <f t="shared" si="20"/>
        <v>-71002.85394083432</v>
      </c>
      <c r="I39" s="16">
        <f t="shared" si="2"/>
        <v>42264.022526825836</v>
      </c>
      <c r="J39" s="16"/>
      <c r="K39" s="16">
        <f t="shared" si="3"/>
        <v>887544.47306334251</v>
      </c>
      <c r="L39" s="16">
        <f t="shared" si="4"/>
        <v>1</v>
      </c>
      <c r="N39" s="16">
        <f t="shared" si="5"/>
        <v>128674.979958018</v>
      </c>
      <c r="P39" s="16">
        <f t="shared" si="6"/>
        <v>57672.126017183669</v>
      </c>
      <c r="Q39" s="16">
        <f t="shared" si="7"/>
        <v>0</v>
      </c>
      <c r="R39" s="16">
        <f t="shared" si="8"/>
        <v>0</v>
      </c>
      <c r="S39" s="16">
        <f t="shared" si="9"/>
        <v>0</v>
      </c>
      <c r="T39" s="16">
        <f t="shared" si="10"/>
        <v>0</v>
      </c>
      <c r="U39" s="16"/>
      <c r="V39" s="16">
        <f t="shared" si="21"/>
        <v>57672.126017183669</v>
      </c>
      <c r="W39" s="16">
        <f t="shared" si="22"/>
        <v>57672.126017183669</v>
      </c>
      <c r="X39" s="16">
        <f t="shared" si="22"/>
        <v>0</v>
      </c>
      <c r="Z39" s="16">
        <f t="shared" si="23"/>
        <v>71002.85394083432</v>
      </c>
      <c r="AA39" s="16">
        <f t="shared" si="24"/>
        <v>0</v>
      </c>
      <c r="AC39" s="17">
        <f t="shared" si="11"/>
        <v>0.31006791028265024</v>
      </c>
      <c r="AE39" s="16">
        <f>SUMPRODUCT(Z39:Z$134,$AC39:$AC$134)/$AC39</f>
        <v>1348945.336870119</v>
      </c>
      <c r="AF39" s="16">
        <f t="shared" si="12"/>
        <v>916283.30447735102</v>
      </c>
      <c r="AG39" s="18">
        <f t="shared" si="13"/>
        <v>0.67925903254415854</v>
      </c>
      <c r="AH39" s="18">
        <f t="shared" si="25"/>
        <v>0</v>
      </c>
      <c r="AJ39" s="16">
        <f>SUMPRODUCT(N39:N$134,$AC39:$AC$134)/$AC39</f>
        <v>2444627.2868251535</v>
      </c>
      <c r="AK39" s="16">
        <f>SUMPRODUCT(P39:P$134,$AC39:$AC$134)/$AC39</f>
        <v>1095681.9499550336</v>
      </c>
      <c r="AL39" s="16">
        <f>SUMPRODUCT(Q39:Q$134,$AC39:$AC$134)/$AC39</f>
        <v>0</v>
      </c>
      <c r="AM39" s="16">
        <f>SUMPRODUCT(R39:R$134,$AC39:$AC$134)/$AC39</f>
        <v>0</v>
      </c>
      <c r="AN39" s="16">
        <f>SUMPRODUCT(S39:S$134,$AC39:$AC$134)/$AC39</f>
        <v>0</v>
      </c>
      <c r="AO39" s="16">
        <f>SUMPRODUCT(T39:T$134,$AC39:$AC$134)/$AC39</f>
        <v>0</v>
      </c>
      <c r="AP39" s="16">
        <f>SUMPRODUCT(U39:U$134,$AC39:$AC$134)/$AC39</f>
        <v>0</v>
      </c>
      <c r="AQ39" s="16">
        <f>-SUMPRODUCT(H39:H$134,$AC39:$AC$134)/$AC39</f>
        <v>916283.30447735055</v>
      </c>
      <c r="AS39" s="18">
        <f t="shared" si="27"/>
        <v>0.44819999999999993</v>
      </c>
      <c r="AT39" s="18">
        <f t="shared" si="27"/>
        <v>0</v>
      </c>
      <c r="AU39" s="18">
        <f t="shared" si="27"/>
        <v>0</v>
      </c>
      <c r="AV39" s="18">
        <f t="shared" si="27"/>
        <v>0</v>
      </c>
      <c r="AW39" s="18">
        <f t="shared" si="27"/>
        <v>0</v>
      </c>
      <c r="AX39" s="18">
        <f t="shared" si="27"/>
        <v>0</v>
      </c>
      <c r="AY39" s="18">
        <f t="shared" si="27"/>
        <v>0.37481513415786627</v>
      </c>
      <c r="AZ39" s="18">
        <f t="shared" si="15"/>
        <v>0.8230151341578662</v>
      </c>
      <c r="BB39" s="18">
        <f t="shared" si="26"/>
        <v>0.44819999999999993</v>
      </c>
      <c r="BC39" s="18">
        <f t="shared" si="26"/>
        <v>0.37481513415786627</v>
      </c>
      <c r="BD39" s="18">
        <f t="shared" si="16"/>
        <v>0.1769848658421338</v>
      </c>
    </row>
    <row r="40" spans="2:56" x14ac:dyDescent="0.3">
      <c r="B40" s="21">
        <f t="shared" si="17"/>
        <v>75</v>
      </c>
      <c r="D40" s="16">
        <f t="shared" si="18"/>
        <v>887544.47306334251</v>
      </c>
      <c r="E40" s="16"/>
      <c r="F40" s="16">
        <f t="shared" si="1"/>
        <v>0</v>
      </c>
      <c r="G40" s="16">
        <f t="shared" si="19"/>
        <v>0</v>
      </c>
      <c r="H40" s="16">
        <f t="shared" si="20"/>
        <v>-72422.911019651016</v>
      </c>
      <c r="I40" s="16">
        <f t="shared" si="2"/>
        <v>40756.078102184576</v>
      </c>
      <c r="J40" s="16"/>
      <c r="K40" s="16">
        <f t="shared" si="3"/>
        <v>855877.6401458761</v>
      </c>
      <c r="L40" s="16">
        <f t="shared" si="4"/>
        <v>1</v>
      </c>
      <c r="N40" s="16">
        <f t="shared" si="5"/>
        <v>131248.47955717836</v>
      </c>
      <c r="P40" s="16">
        <f t="shared" si="6"/>
        <v>58825.568537527346</v>
      </c>
      <c r="Q40" s="16">
        <f t="shared" si="7"/>
        <v>0</v>
      </c>
      <c r="R40" s="16">
        <f t="shared" si="8"/>
        <v>0</v>
      </c>
      <c r="S40" s="16">
        <f t="shared" si="9"/>
        <v>0</v>
      </c>
      <c r="T40" s="16">
        <f t="shared" si="10"/>
        <v>0</v>
      </c>
      <c r="U40" s="16"/>
      <c r="V40" s="16">
        <f t="shared" si="21"/>
        <v>58825.568537527346</v>
      </c>
      <c r="W40" s="16">
        <f t="shared" si="22"/>
        <v>58825.568537527346</v>
      </c>
      <c r="X40" s="16">
        <f t="shared" si="22"/>
        <v>0</v>
      </c>
      <c r="Z40" s="16">
        <f t="shared" si="23"/>
        <v>72422.911019651016</v>
      </c>
      <c r="AA40" s="16">
        <f t="shared" si="24"/>
        <v>0</v>
      </c>
      <c r="AC40" s="17">
        <f t="shared" si="11"/>
        <v>0.29530277169776209</v>
      </c>
      <c r="AE40" s="16">
        <f>SUMPRODUCT(Z40:Z$134,$AC40:$AC$134)/$AC40</f>
        <v>1341839.607075749</v>
      </c>
      <c r="AF40" s="16">
        <f t="shared" si="12"/>
        <v>887544.47306334251</v>
      </c>
      <c r="AG40" s="18">
        <f t="shared" si="13"/>
        <v>0.66143857163193664</v>
      </c>
      <c r="AH40" s="18">
        <f t="shared" si="25"/>
        <v>0</v>
      </c>
      <c r="AJ40" s="16">
        <f>SUMPRODUCT(N40:N$134,$AC40:$AC$134)/$AC40</f>
        <v>2431749.9222104917</v>
      </c>
      <c r="AK40" s="16">
        <f>SUMPRODUCT(P40:P$134,$AC40:$AC$134)/$AC40</f>
        <v>1089910.3151347425</v>
      </c>
      <c r="AL40" s="16">
        <f>SUMPRODUCT(Q40:Q$134,$AC40:$AC$134)/$AC40</f>
        <v>0</v>
      </c>
      <c r="AM40" s="16">
        <f>SUMPRODUCT(R40:R$134,$AC40:$AC$134)/$AC40</f>
        <v>0</v>
      </c>
      <c r="AN40" s="16">
        <f>SUMPRODUCT(S40:S$134,$AC40:$AC$134)/$AC40</f>
        <v>0</v>
      </c>
      <c r="AO40" s="16">
        <f>SUMPRODUCT(T40:T$134,$AC40:$AC$134)/$AC40</f>
        <v>0</v>
      </c>
      <c r="AP40" s="16">
        <f>SUMPRODUCT(U40:U$134,$AC40:$AC$134)/$AC40</f>
        <v>0</v>
      </c>
      <c r="AQ40" s="16">
        <f>-SUMPRODUCT(H40:H$134,$AC40:$AC$134)/$AC40</f>
        <v>887544.47306334227</v>
      </c>
      <c r="AS40" s="18">
        <f t="shared" si="27"/>
        <v>0.44820000000000004</v>
      </c>
      <c r="AT40" s="18">
        <f t="shared" si="27"/>
        <v>0</v>
      </c>
      <c r="AU40" s="18">
        <f t="shared" si="27"/>
        <v>0</v>
      </c>
      <c r="AV40" s="18">
        <f t="shared" si="27"/>
        <v>0</v>
      </c>
      <c r="AW40" s="18">
        <f t="shared" si="27"/>
        <v>0</v>
      </c>
      <c r="AX40" s="18">
        <f t="shared" si="27"/>
        <v>0</v>
      </c>
      <c r="AY40" s="18">
        <f t="shared" si="27"/>
        <v>0.36498180382650247</v>
      </c>
      <c r="AZ40" s="18">
        <f t="shared" si="15"/>
        <v>0.81318180382650251</v>
      </c>
      <c r="BB40" s="18">
        <f t="shared" si="26"/>
        <v>0.44820000000000004</v>
      </c>
      <c r="BC40" s="18">
        <f t="shared" si="26"/>
        <v>0.36498180382650247</v>
      </c>
      <c r="BD40" s="18">
        <f t="shared" si="16"/>
        <v>0.18681819617349749</v>
      </c>
    </row>
    <row r="41" spans="2:56" x14ac:dyDescent="0.3">
      <c r="B41" s="21">
        <f t="shared" si="17"/>
        <v>76</v>
      </c>
      <c r="D41" s="16">
        <f t="shared" si="18"/>
        <v>855877.6401458761</v>
      </c>
      <c r="E41" s="16"/>
      <c r="F41" s="16">
        <f t="shared" si="1"/>
        <v>0</v>
      </c>
      <c r="G41" s="16">
        <f t="shared" si="19"/>
        <v>0</v>
      </c>
      <c r="H41" s="16">
        <f t="shared" si="20"/>
        <v>-73871.369240044034</v>
      </c>
      <c r="I41" s="16">
        <f t="shared" si="2"/>
        <v>39100.313545291603</v>
      </c>
      <c r="J41" s="16"/>
      <c r="K41" s="16">
        <f t="shared" si="3"/>
        <v>821106.58445112361</v>
      </c>
      <c r="L41" s="16">
        <f t="shared" si="4"/>
        <v>1</v>
      </c>
      <c r="N41" s="16">
        <f t="shared" si="5"/>
        <v>133873.44914832193</v>
      </c>
      <c r="P41" s="16">
        <f t="shared" si="6"/>
        <v>60002.079908277898</v>
      </c>
      <c r="Q41" s="16">
        <f t="shared" si="7"/>
        <v>0</v>
      </c>
      <c r="R41" s="16">
        <f t="shared" si="8"/>
        <v>0</v>
      </c>
      <c r="S41" s="16">
        <f t="shared" si="9"/>
        <v>0</v>
      </c>
      <c r="T41" s="16">
        <f t="shared" si="10"/>
        <v>0</v>
      </c>
      <c r="U41" s="16"/>
      <c r="V41" s="16">
        <f t="shared" si="21"/>
        <v>60002.079908277898</v>
      </c>
      <c r="W41" s="16">
        <f t="shared" si="22"/>
        <v>60002.079908277898</v>
      </c>
      <c r="X41" s="16">
        <f t="shared" si="22"/>
        <v>0</v>
      </c>
      <c r="Z41" s="16">
        <f t="shared" si="23"/>
        <v>73871.369240044034</v>
      </c>
      <c r="AA41" s="16">
        <f t="shared" si="24"/>
        <v>0</v>
      </c>
      <c r="AC41" s="17">
        <f t="shared" si="11"/>
        <v>0.28124073495024959</v>
      </c>
      <c r="AE41" s="16">
        <f>SUMPRODUCT(Z41:Z$134,$AC41:$AC$134)/$AC41</f>
        <v>1332887.5308589032</v>
      </c>
      <c r="AF41" s="16">
        <f t="shared" si="12"/>
        <v>855877.6401458761</v>
      </c>
      <c r="AG41" s="18">
        <f t="shared" si="13"/>
        <v>0.64212292510108082</v>
      </c>
      <c r="AH41" s="18">
        <f t="shared" si="25"/>
        <v>0</v>
      </c>
      <c r="AJ41" s="16">
        <f>SUMPRODUCT(N41:N$134,$AC41:$AC$134)/$AC41</f>
        <v>2415526.5147859794</v>
      </c>
      <c r="AK41" s="16">
        <f>SUMPRODUCT(P41:P$134,$AC41:$AC$134)/$AC41</f>
        <v>1082638.9839270758</v>
      </c>
      <c r="AL41" s="16">
        <f>SUMPRODUCT(Q41:Q$134,$AC41:$AC$134)/$AC41</f>
        <v>0</v>
      </c>
      <c r="AM41" s="16">
        <f>SUMPRODUCT(R41:R$134,$AC41:$AC$134)/$AC41</f>
        <v>0</v>
      </c>
      <c r="AN41" s="16">
        <f>SUMPRODUCT(S41:S$134,$AC41:$AC$134)/$AC41</f>
        <v>0</v>
      </c>
      <c r="AO41" s="16">
        <f>SUMPRODUCT(T41:T$134,$AC41:$AC$134)/$AC41</f>
        <v>0</v>
      </c>
      <c r="AP41" s="16">
        <f>SUMPRODUCT(U41:U$134,$AC41:$AC$134)/$AC41</f>
        <v>0</v>
      </c>
      <c r="AQ41" s="16">
        <f>-SUMPRODUCT(H41:H$134,$AC41:$AC$134)/$AC41</f>
        <v>855877.64014587598</v>
      </c>
      <c r="AS41" s="18">
        <f t="shared" si="27"/>
        <v>0.44819999999999993</v>
      </c>
      <c r="AT41" s="18">
        <f t="shared" si="27"/>
        <v>0</v>
      </c>
      <c r="AU41" s="18">
        <f t="shared" si="27"/>
        <v>0</v>
      </c>
      <c r="AV41" s="18">
        <f t="shared" si="27"/>
        <v>0</v>
      </c>
      <c r="AW41" s="18">
        <f t="shared" si="27"/>
        <v>0</v>
      </c>
      <c r="AX41" s="18">
        <f t="shared" si="27"/>
        <v>0</v>
      </c>
      <c r="AY41" s="18">
        <f t="shared" si="27"/>
        <v>0.35432343007077632</v>
      </c>
      <c r="AZ41" s="18">
        <f t="shared" si="15"/>
        <v>0.8025234300707762</v>
      </c>
      <c r="BB41" s="18">
        <f t="shared" si="26"/>
        <v>0.44819999999999993</v>
      </c>
      <c r="BC41" s="18">
        <f t="shared" si="26"/>
        <v>0.35432343007077632</v>
      </c>
      <c r="BD41" s="18">
        <f t="shared" si="16"/>
        <v>0.1974765699292238</v>
      </c>
    </row>
    <row r="42" spans="2:56" x14ac:dyDescent="0.3">
      <c r="B42" s="21">
        <f t="shared" si="17"/>
        <v>77</v>
      </c>
      <c r="D42" s="16">
        <f t="shared" si="18"/>
        <v>821106.58445112361</v>
      </c>
      <c r="E42" s="16"/>
      <c r="F42" s="16">
        <f t="shared" si="1"/>
        <v>0</v>
      </c>
      <c r="G42" s="16">
        <f t="shared" si="19"/>
        <v>0</v>
      </c>
      <c r="H42" s="16">
        <f t="shared" si="20"/>
        <v>-75348.796624844894</v>
      </c>
      <c r="I42" s="16">
        <f t="shared" si="2"/>
        <v>37287.88939131394</v>
      </c>
      <c r="J42" s="16"/>
      <c r="K42" s="16">
        <f t="shared" si="3"/>
        <v>783045.6772175926</v>
      </c>
      <c r="L42" s="16">
        <f t="shared" si="4"/>
        <v>1</v>
      </c>
      <c r="N42" s="16">
        <f t="shared" si="5"/>
        <v>136550.91813128834</v>
      </c>
      <c r="P42" s="16">
        <f t="shared" si="6"/>
        <v>61202.121506443444</v>
      </c>
      <c r="Q42" s="16">
        <f t="shared" si="7"/>
        <v>0</v>
      </c>
      <c r="R42" s="16">
        <f t="shared" si="8"/>
        <v>0</v>
      </c>
      <c r="S42" s="16">
        <f t="shared" si="9"/>
        <v>0</v>
      </c>
      <c r="T42" s="16">
        <f t="shared" si="10"/>
        <v>0</v>
      </c>
      <c r="U42" s="16"/>
      <c r="V42" s="16">
        <f t="shared" si="21"/>
        <v>61202.121506443444</v>
      </c>
      <c r="W42" s="16">
        <f t="shared" si="22"/>
        <v>61202.121506443444</v>
      </c>
      <c r="X42" s="16">
        <f t="shared" si="22"/>
        <v>0</v>
      </c>
      <c r="Z42" s="16">
        <f t="shared" si="23"/>
        <v>75348.796624844894</v>
      </c>
      <c r="AA42" s="16">
        <f t="shared" si="24"/>
        <v>0</v>
      </c>
      <c r="AC42" s="17">
        <f t="shared" si="11"/>
        <v>0.2678483190002377</v>
      </c>
      <c r="AE42" s="16">
        <f>SUMPRODUCT(Z42:Z$134,$AC42:$AC$134)/$AC42</f>
        <v>1321966.9696998023</v>
      </c>
      <c r="AF42" s="16">
        <f t="shared" si="12"/>
        <v>821106.58445112361</v>
      </c>
      <c r="AG42" s="18">
        <f t="shared" si="13"/>
        <v>0.62112488683252343</v>
      </c>
      <c r="AH42" s="18">
        <f t="shared" si="25"/>
        <v>0</v>
      </c>
      <c r="AJ42" s="16">
        <f>SUMPRODUCT(N42:N$134,$AC42:$AC$134)/$AC42</f>
        <v>2395735.7189195403</v>
      </c>
      <c r="AK42" s="16">
        <f>SUMPRODUCT(P42:P$134,$AC42:$AC$134)/$AC42</f>
        <v>1073768.7492197377</v>
      </c>
      <c r="AL42" s="16">
        <f>SUMPRODUCT(Q42:Q$134,$AC42:$AC$134)/$AC42</f>
        <v>0</v>
      </c>
      <c r="AM42" s="16">
        <f>SUMPRODUCT(R42:R$134,$AC42:$AC$134)/$AC42</f>
        <v>0</v>
      </c>
      <c r="AN42" s="16">
        <f>SUMPRODUCT(S42:S$134,$AC42:$AC$134)/$AC42</f>
        <v>0</v>
      </c>
      <c r="AO42" s="16">
        <f>SUMPRODUCT(T42:T$134,$AC42:$AC$134)/$AC42</f>
        <v>0</v>
      </c>
      <c r="AP42" s="16">
        <f>SUMPRODUCT(U42:U$134,$AC42:$AC$134)/$AC42</f>
        <v>0</v>
      </c>
      <c r="AQ42" s="16">
        <f>-SUMPRODUCT(H42:H$134,$AC42:$AC$134)/$AC42</f>
        <v>821106.58445112349</v>
      </c>
      <c r="AS42" s="18">
        <f t="shared" si="27"/>
        <v>0.44819999999999988</v>
      </c>
      <c r="AT42" s="18">
        <f t="shared" si="27"/>
        <v>0</v>
      </c>
      <c r="AU42" s="18">
        <f t="shared" si="27"/>
        <v>0</v>
      </c>
      <c r="AV42" s="18">
        <f t="shared" si="27"/>
        <v>0</v>
      </c>
      <c r="AW42" s="18">
        <f t="shared" si="27"/>
        <v>0</v>
      </c>
      <c r="AX42" s="18">
        <f t="shared" si="27"/>
        <v>0</v>
      </c>
      <c r="AY42" s="18">
        <f t="shared" si="27"/>
        <v>0.34273671255418636</v>
      </c>
      <c r="AZ42" s="18">
        <f t="shared" si="15"/>
        <v>0.79093671255418618</v>
      </c>
      <c r="BB42" s="18">
        <f t="shared" si="26"/>
        <v>0.44819999999999988</v>
      </c>
      <c r="BC42" s="18">
        <f t="shared" si="26"/>
        <v>0.34273671255418636</v>
      </c>
      <c r="BD42" s="18">
        <f t="shared" si="16"/>
        <v>0.20906328744581382</v>
      </c>
    </row>
    <row r="43" spans="2:56" x14ac:dyDescent="0.3">
      <c r="B43" s="21">
        <f t="shared" si="17"/>
        <v>78</v>
      </c>
      <c r="D43" s="16">
        <f t="shared" si="18"/>
        <v>783045.6772175926</v>
      </c>
      <c r="E43" s="16"/>
      <c r="F43" s="16">
        <f t="shared" si="1"/>
        <v>0</v>
      </c>
      <c r="G43" s="16">
        <f t="shared" si="19"/>
        <v>0</v>
      </c>
      <c r="H43" s="16">
        <f t="shared" si="20"/>
        <v>-76855.772557341843</v>
      </c>
      <c r="I43" s="16">
        <f t="shared" si="2"/>
        <v>35309.495233012538</v>
      </c>
      <c r="J43" s="16"/>
      <c r="K43" s="16">
        <f t="shared" si="3"/>
        <v>741499.39989326335</v>
      </c>
      <c r="L43" s="16">
        <f t="shared" si="4"/>
        <v>1</v>
      </c>
      <c r="N43" s="16">
        <f t="shared" si="5"/>
        <v>139281.93649391417</v>
      </c>
      <c r="P43" s="16">
        <f t="shared" si="6"/>
        <v>62426.163936572324</v>
      </c>
      <c r="Q43" s="16">
        <f t="shared" si="7"/>
        <v>0</v>
      </c>
      <c r="R43" s="16">
        <f t="shared" si="8"/>
        <v>0</v>
      </c>
      <c r="S43" s="16">
        <f t="shared" si="9"/>
        <v>0</v>
      </c>
      <c r="T43" s="16">
        <f t="shared" si="10"/>
        <v>0</v>
      </c>
      <c r="U43" s="16"/>
      <c r="V43" s="16">
        <f t="shared" si="21"/>
        <v>62426.163936572324</v>
      </c>
      <c r="W43" s="16">
        <f t="shared" si="22"/>
        <v>62426.163936572324</v>
      </c>
      <c r="X43" s="16">
        <f t="shared" si="22"/>
        <v>0</v>
      </c>
      <c r="Z43" s="16">
        <f t="shared" si="23"/>
        <v>76855.772557341843</v>
      </c>
      <c r="AA43" s="16">
        <f t="shared" si="24"/>
        <v>0</v>
      </c>
      <c r="AC43" s="17">
        <f t="shared" si="11"/>
        <v>0.25509363714308358</v>
      </c>
      <c r="AE43" s="16">
        <f>SUMPRODUCT(Z43:Z$134,$AC43:$AC$134)/$AC43</f>
        <v>1308949.0817287052</v>
      </c>
      <c r="AF43" s="16">
        <f t="shared" si="12"/>
        <v>783045.6772175926</v>
      </c>
      <c r="AG43" s="18">
        <f t="shared" si="13"/>
        <v>0.59822470419050866</v>
      </c>
      <c r="AH43" s="18">
        <f t="shared" si="25"/>
        <v>0</v>
      </c>
      <c r="AJ43" s="16">
        <f>SUMPRODUCT(N43:N$134,$AC43:$AC$134)/$AC43</f>
        <v>2372144.0408276645</v>
      </c>
      <c r="AK43" s="16">
        <f>SUMPRODUCT(P43:P$134,$AC43:$AC$134)/$AC43</f>
        <v>1063194.9590989591</v>
      </c>
      <c r="AL43" s="16">
        <f>SUMPRODUCT(Q43:Q$134,$AC43:$AC$134)/$AC43</f>
        <v>0</v>
      </c>
      <c r="AM43" s="16">
        <f>SUMPRODUCT(R43:R$134,$AC43:$AC$134)/$AC43</f>
        <v>0</v>
      </c>
      <c r="AN43" s="16">
        <f>SUMPRODUCT(S43:S$134,$AC43:$AC$134)/$AC43</f>
        <v>0</v>
      </c>
      <c r="AO43" s="16">
        <f>SUMPRODUCT(T43:T$134,$AC43:$AC$134)/$AC43</f>
        <v>0</v>
      </c>
      <c r="AP43" s="16">
        <f>SUMPRODUCT(U43:U$134,$AC43:$AC$134)/$AC43</f>
        <v>0</v>
      </c>
      <c r="AQ43" s="16">
        <f>-SUMPRODUCT(H43:H$134,$AC43:$AC$134)/$AC43</f>
        <v>783045.67721759249</v>
      </c>
      <c r="AS43" s="18">
        <f t="shared" si="27"/>
        <v>0.44819999999999993</v>
      </c>
      <c r="AT43" s="18">
        <f t="shared" si="27"/>
        <v>0</v>
      </c>
      <c r="AU43" s="18">
        <f t="shared" si="27"/>
        <v>0</v>
      </c>
      <c r="AV43" s="18">
        <f t="shared" si="27"/>
        <v>0</v>
      </c>
      <c r="AW43" s="18">
        <f t="shared" si="27"/>
        <v>0</v>
      </c>
      <c r="AX43" s="18">
        <f t="shared" si="27"/>
        <v>0</v>
      </c>
      <c r="AY43" s="18">
        <f t="shared" si="27"/>
        <v>0.33010039177232259</v>
      </c>
      <c r="AZ43" s="18">
        <f t="shared" si="15"/>
        <v>0.77830039177232258</v>
      </c>
      <c r="BB43" s="18">
        <f t="shared" si="26"/>
        <v>0.44819999999999993</v>
      </c>
      <c r="BC43" s="18">
        <f t="shared" si="26"/>
        <v>0.33010039177232259</v>
      </c>
      <c r="BD43" s="18">
        <f t="shared" si="16"/>
        <v>0.22169960822767742</v>
      </c>
    </row>
    <row r="44" spans="2:56" x14ac:dyDescent="0.3">
      <c r="B44" s="21">
        <f t="shared" si="17"/>
        <v>79</v>
      </c>
      <c r="D44" s="16">
        <f t="shared" si="18"/>
        <v>741499.39989326335</v>
      </c>
      <c r="E44" s="16"/>
      <c r="F44" s="16">
        <f t="shared" si="1"/>
        <v>0</v>
      </c>
      <c r="G44" s="16">
        <f t="shared" si="19"/>
        <v>0</v>
      </c>
      <c r="H44" s="16">
        <f t="shared" si="20"/>
        <v>-78392.888008488662</v>
      </c>
      <c r="I44" s="16">
        <f t="shared" si="2"/>
        <v>33155.325594238733</v>
      </c>
      <c r="J44" s="16"/>
      <c r="K44" s="16">
        <f t="shared" si="3"/>
        <v>696261.83747901337</v>
      </c>
      <c r="L44" s="16">
        <f t="shared" si="4"/>
        <v>1</v>
      </c>
      <c r="N44" s="16">
        <f t="shared" si="5"/>
        <v>142067.57522379243</v>
      </c>
      <c r="P44" s="16">
        <f t="shared" si="6"/>
        <v>63674.687215303762</v>
      </c>
      <c r="Q44" s="16">
        <f t="shared" si="7"/>
        <v>0</v>
      </c>
      <c r="R44" s="16">
        <f t="shared" si="8"/>
        <v>0</v>
      </c>
      <c r="S44" s="16">
        <f t="shared" si="9"/>
        <v>0</v>
      </c>
      <c r="T44" s="16">
        <f t="shared" si="10"/>
        <v>0</v>
      </c>
      <c r="U44" s="16"/>
      <c r="V44" s="16">
        <f t="shared" si="21"/>
        <v>63674.687215303762</v>
      </c>
      <c r="W44" s="16">
        <f t="shared" si="22"/>
        <v>63674.687215303762</v>
      </c>
      <c r="X44" s="16">
        <f t="shared" si="22"/>
        <v>0</v>
      </c>
      <c r="Z44" s="16">
        <f t="shared" si="23"/>
        <v>78392.888008488662</v>
      </c>
      <c r="AA44" s="16">
        <f t="shared" si="24"/>
        <v>0</v>
      </c>
      <c r="AC44" s="17">
        <f t="shared" si="11"/>
        <v>0.24294632108865097</v>
      </c>
      <c r="AE44" s="16">
        <f>SUMPRODUCT(Z44:Z$134,$AC44:$AC$134)/$AC44</f>
        <v>1293697.9746299319</v>
      </c>
      <c r="AF44" s="16">
        <f t="shared" si="12"/>
        <v>741499.39989326335</v>
      </c>
      <c r="AG44" s="18">
        <f t="shared" si="13"/>
        <v>0.57316268127062087</v>
      </c>
      <c r="AH44" s="18">
        <f t="shared" si="25"/>
        <v>0</v>
      </c>
      <c r="AJ44" s="16">
        <f>SUMPRODUCT(N44:N$134,$AC44:$AC$134)/$AC44</f>
        <v>2344505.2095504384</v>
      </c>
      <c r="AK44" s="16">
        <f>SUMPRODUCT(P44:P$134,$AC44:$AC$134)/$AC44</f>
        <v>1050807.2349205064</v>
      </c>
      <c r="AL44" s="16">
        <f>SUMPRODUCT(Q44:Q$134,$AC44:$AC$134)/$AC44</f>
        <v>0</v>
      </c>
      <c r="AM44" s="16">
        <f>SUMPRODUCT(R44:R$134,$AC44:$AC$134)/$AC44</f>
        <v>0</v>
      </c>
      <c r="AN44" s="16">
        <f>SUMPRODUCT(S44:S$134,$AC44:$AC$134)/$AC44</f>
        <v>0</v>
      </c>
      <c r="AO44" s="16">
        <f>SUMPRODUCT(T44:T$134,$AC44:$AC$134)/$AC44</f>
        <v>0</v>
      </c>
      <c r="AP44" s="16">
        <f>SUMPRODUCT(U44:U$134,$AC44:$AC$134)/$AC44</f>
        <v>0</v>
      </c>
      <c r="AQ44" s="16">
        <f>-SUMPRODUCT(H44:H$134,$AC44:$AC$134)/$AC44</f>
        <v>741499.39989326324</v>
      </c>
      <c r="AS44" s="18">
        <f t="shared" si="27"/>
        <v>0.44819999999999993</v>
      </c>
      <c r="AT44" s="18">
        <f t="shared" si="27"/>
        <v>0</v>
      </c>
      <c r="AU44" s="18">
        <f t="shared" si="27"/>
        <v>0</v>
      </c>
      <c r="AV44" s="18">
        <f t="shared" si="27"/>
        <v>0</v>
      </c>
      <c r="AW44" s="18">
        <f t="shared" si="27"/>
        <v>0</v>
      </c>
      <c r="AX44" s="18">
        <f t="shared" si="27"/>
        <v>0</v>
      </c>
      <c r="AY44" s="18">
        <f t="shared" si="27"/>
        <v>0.31627116752512852</v>
      </c>
      <c r="AZ44" s="18">
        <f t="shared" si="15"/>
        <v>0.76447116752512845</v>
      </c>
      <c r="BB44" s="18">
        <f t="shared" si="26"/>
        <v>0.44819999999999993</v>
      </c>
      <c r="BC44" s="18">
        <f t="shared" si="26"/>
        <v>0.31627116752512852</v>
      </c>
      <c r="BD44" s="18">
        <f t="shared" si="16"/>
        <v>0.23552883247487155</v>
      </c>
    </row>
    <row r="45" spans="2:56" x14ac:dyDescent="0.3">
      <c r="B45" s="21">
        <f t="shared" si="17"/>
        <v>80</v>
      </c>
      <c r="D45" s="16">
        <f t="shared" si="18"/>
        <v>696261.83747901337</v>
      </c>
      <c r="E45" s="16"/>
      <c r="F45" s="16">
        <f t="shared" si="1"/>
        <v>0</v>
      </c>
      <c r="G45" s="16">
        <f t="shared" si="19"/>
        <v>0</v>
      </c>
      <c r="H45" s="16">
        <f t="shared" si="20"/>
        <v>-79960.745768658438</v>
      </c>
      <c r="I45" s="16">
        <f t="shared" si="2"/>
        <v>30815.054585517748</v>
      </c>
      <c r="J45" s="16"/>
      <c r="K45" s="16">
        <f t="shared" si="3"/>
        <v>647116.14629587263</v>
      </c>
      <c r="L45" s="16">
        <f t="shared" si="4"/>
        <v>1</v>
      </c>
      <c r="N45" s="16">
        <f t="shared" si="5"/>
        <v>144908.92672826827</v>
      </c>
      <c r="P45" s="16">
        <f t="shared" si="6"/>
        <v>64948.180959609839</v>
      </c>
      <c r="Q45" s="16">
        <f t="shared" si="7"/>
        <v>0</v>
      </c>
      <c r="R45" s="16">
        <f t="shared" si="8"/>
        <v>0</v>
      </c>
      <c r="S45" s="16">
        <f t="shared" si="9"/>
        <v>0</v>
      </c>
      <c r="T45" s="16">
        <f t="shared" si="10"/>
        <v>0</v>
      </c>
      <c r="U45" s="16"/>
      <c r="V45" s="16">
        <f t="shared" si="21"/>
        <v>64948.180959609839</v>
      </c>
      <c r="W45" s="16">
        <f t="shared" si="22"/>
        <v>64948.180959609839</v>
      </c>
      <c r="X45" s="16">
        <f t="shared" si="22"/>
        <v>0</v>
      </c>
      <c r="Z45" s="16">
        <f t="shared" si="23"/>
        <v>79960.745768658438</v>
      </c>
      <c r="AA45" s="16">
        <f t="shared" si="24"/>
        <v>0</v>
      </c>
      <c r="AC45" s="17">
        <f t="shared" si="11"/>
        <v>0.23137744865585813</v>
      </c>
      <c r="AE45" s="16">
        <f>SUMPRODUCT(Z45:Z$134,$AC45:$AC$134)/$AC45</f>
        <v>1276070.3409525151</v>
      </c>
      <c r="AF45" s="16">
        <f t="shared" si="12"/>
        <v>696261.83747901337</v>
      </c>
      <c r="AG45" s="18">
        <f t="shared" si="13"/>
        <v>0.54562966878400521</v>
      </c>
      <c r="AH45" s="18">
        <f t="shared" si="25"/>
        <v>0</v>
      </c>
      <c r="AJ45" s="16">
        <f>SUMPRODUCT(N45:N$134,$AC45:$AC$134)/$AC45</f>
        <v>2312559.5160429776</v>
      </c>
      <c r="AK45" s="16">
        <f>SUMPRODUCT(P45:P$134,$AC45:$AC$134)/$AC45</f>
        <v>1036489.1750904622</v>
      </c>
      <c r="AL45" s="16">
        <f>SUMPRODUCT(Q45:Q$134,$AC45:$AC$134)/$AC45</f>
        <v>0</v>
      </c>
      <c r="AM45" s="16">
        <f>SUMPRODUCT(R45:R$134,$AC45:$AC$134)/$AC45</f>
        <v>0</v>
      </c>
      <c r="AN45" s="16">
        <f>SUMPRODUCT(S45:S$134,$AC45:$AC$134)/$AC45</f>
        <v>0</v>
      </c>
      <c r="AO45" s="16">
        <f>SUMPRODUCT(T45:T$134,$AC45:$AC$134)/$AC45</f>
        <v>0</v>
      </c>
      <c r="AP45" s="16">
        <f>SUMPRODUCT(U45:U$134,$AC45:$AC$134)/$AC45</f>
        <v>0</v>
      </c>
      <c r="AQ45" s="16">
        <f>-SUMPRODUCT(H45:H$134,$AC45:$AC$134)/$AC45</f>
        <v>696261.83747901325</v>
      </c>
      <c r="AS45" s="18">
        <f t="shared" si="27"/>
        <v>0.44819999999999988</v>
      </c>
      <c r="AT45" s="18">
        <f t="shared" si="27"/>
        <v>0</v>
      </c>
      <c r="AU45" s="18">
        <f t="shared" si="27"/>
        <v>0</v>
      </c>
      <c r="AV45" s="18">
        <f t="shared" si="27"/>
        <v>0</v>
      </c>
      <c r="AW45" s="18">
        <f t="shared" si="27"/>
        <v>0</v>
      </c>
      <c r="AX45" s="18">
        <f t="shared" si="27"/>
        <v>0</v>
      </c>
      <c r="AY45" s="18">
        <f t="shared" si="27"/>
        <v>0.30107845123501403</v>
      </c>
      <c r="AZ45" s="18">
        <f t="shared" si="15"/>
        <v>0.74927845123501391</v>
      </c>
      <c r="BB45" s="18">
        <f t="shared" si="26"/>
        <v>0.44819999999999988</v>
      </c>
      <c r="BC45" s="18">
        <f t="shared" si="26"/>
        <v>0.30107845123501403</v>
      </c>
      <c r="BD45" s="18">
        <f t="shared" si="16"/>
        <v>0.25072154876498609</v>
      </c>
    </row>
    <row r="46" spans="2:56" x14ac:dyDescent="0.3">
      <c r="B46" s="21">
        <f t="shared" si="17"/>
        <v>81</v>
      </c>
      <c r="D46" s="16">
        <f t="shared" si="18"/>
        <v>647116.14629587263</v>
      </c>
      <c r="E46" s="16"/>
      <c r="F46" s="16">
        <f t="shared" si="1"/>
        <v>0</v>
      </c>
      <c r="G46" s="16">
        <f t="shared" si="19"/>
        <v>0</v>
      </c>
      <c r="H46" s="16">
        <f t="shared" si="20"/>
        <v>-81559.960684031597</v>
      </c>
      <c r="I46" s="16">
        <f t="shared" si="2"/>
        <v>28277.809280592053</v>
      </c>
      <c r="J46" s="16"/>
      <c r="K46" s="16">
        <f t="shared" si="3"/>
        <v>593833.99489243305</v>
      </c>
      <c r="L46" s="16">
        <f t="shared" si="4"/>
        <v>1</v>
      </c>
      <c r="N46" s="16">
        <f t="shared" si="5"/>
        <v>147807.10526283362</v>
      </c>
      <c r="P46" s="16">
        <f t="shared" si="6"/>
        <v>66247.144578802021</v>
      </c>
      <c r="Q46" s="16">
        <f t="shared" si="7"/>
        <v>0</v>
      </c>
      <c r="R46" s="16">
        <f t="shared" si="8"/>
        <v>0</v>
      </c>
      <c r="S46" s="16">
        <f t="shared" si="9"/>
        <v>0</v>
      </c>
      <c r="T46" s="16">
        <f t="shared" si="10"/>
        <v>0</v>
      </c>
      <c r="U46" s="16"/>
      <c r="V46" s="16">
        <f t="shared" si="21"/>
        <v>66247.144578802021</v>
      </c>
      <c r="W46" s="16">
        <f t="shared" si="22"/>
        <v>66247.144578802021</v>
      </c>
      <c r="X46" s="16">
        <f t="shared" si="22"/>
        <v>0</v>
      </c>
      <c r="Z46" s="16">
        <f t="shared" si="23"/>
        <v>81559.960684031597</v>
      </c>
      <c r="AA46" s="16">
        <f t="shared" si="24"/>
        <v>0</v>
      </c>
      <c r="AC46" s="17">
        <f t="shared" si="11"/>
        <v>0.220359474910341</v>
      </c>
      <c r="AE46" s="16">
        <f>SUMPRODUCT(Z46:Z$134,$AC46:$AC$134)/$AC46</f>
        <v>1255915.0749430498</v>
      </c>
      <c r="AF46" s="16">
        <f t="shared" si="12"/>
        <v>647116.14629587263</v>
      </c>
      <c r="AG46" s="18">
        <f t="shared" si="13"/>
        <v>0.51525470090023129</v>
      </c>
      <c r="AH46" s="18">
        <f t="shared" si="25"/>
        <v>0</v>
      </c>
      <c r="AJ46" s="16">
        <f>SUMPRODUCT(N46:N$134,$AC46:$AC$134)/$AC46</f>
        <v>2276033.1187804453</v>
      </c>
      <c r="AK46" s="16">
        <f>SUMPRODUCT(P46:P$134,$AC46:$AC$134)/$AC46</f>
        <v>1020118.0438373954</v>
      </c>
      <c r="AL46" s="16">
        <f>SUMPRODUCT(Q46:Q$134,$AC46:$AC$134)/$AC46</f>
        <v>0</v>
      </c>
      <c r="AM46" s="16">
        <f>SUMPRODUCT(R46:R$134,$AC46:$AC$134)/$AC46</f>
        <v>0</v>
      </c>
      <c r="AN46" s="16">
        <f>SUMPRODUCT(S46:S$134,$AC46:$AC$134)/$AC46</f>
        <v>0</v>
      </c>
      <c r="AO46" s="16">
        <f>SUMPRODUCT(T46:T$134,$AC46:$AC$134)/$AC46</f>
        <v>0</v>
      </c>
      <c r="AP46" s="16">
        <f>SUMPRODUCT(U46:U$134,$AC46:$AC$134)/$AC46</f>
        <v>0</v>
      </c>
      <c r="AQ46" s="16">
        <f>-SUMPRODUCT(H46:H$134,$AC46:$AC$134)/$AC46</f>
        <v>647116.14629587263</v>
      </c>
      <c r="AS46" s="18">
        <f t="shared" si="27"/>
        <v>0.44819999999999993</v>
      </c>
      <c r="AT46" s="18">
        <f t="shared" si="27"/>
        <v>0</v>
      </c>
      <c r="AU46" s="18">
        <f t="shared" si="27"/>
        <v>0</v>
      </c>
      <c r="AV46" s="18">
        <f t="shared" si="27"/>
        <v>0</v>
      </c>
      <c r="AW46" s="18">
        <f t="shared" si="27"/>
        <v>0</v>
      </c>
      <c r="AX46" s="18">
        <f t="shared" si="27"/>
        <v>0</v>
      </c>
      <c r="AY46" s="18">
        <f t="shared" si="27"/>
        <v>0.28431754395674763</v>
      </c>
      <c r="AZ46" s="18">
        <f t="shared" si="15"/>
        <v>0.73251754395674751</v>
      </c>
      <c r="BB46" s="18">
        <f t="shared" si="26"/>
        <v>0.44819999999999993</v>
      </c>
      <c r="BC46" s="18">
        <f t="shared" si="26"/>
        <v>0.28431754395674763</v>
      </c>
      <c r="BD46" s="18">
        <f t="shared" si="16"/>
        <v>0.26748245604325249</v>
      </c>
    </row>
    <row r="47" spans="2:56" x14ac:dyDescent="0.3">
      <c r="B47" s="21">
        <f t="shared" si="17"/>
        <v>82</v>
      </c>
      <c r="D47" s="16">
        <f t="shared" si="18"/>
        <v>593833.99489243305</v>
      </c>
      <c r="E47" s="16"/>
      <c r="F47" s="16">
        <f t="shared" ref="F47:F78" si="28">IF($B47&lt;retirement_age,savings*(1+inflation)^($B47-age),0)</f>
        <v>0</v>
      </c>
      <c r="G47" s="16">
        <f t="shared" si="19"/>
        <v>0</v>
      </c>
      <c r="H47" s="16">
        <f t="shared" si="20"/>
        <v>-83191.159897712248</v>
      </c>
      <c r="I47" s="16">
        <f t="shared" ref="I47:I78" si="29">SUM(D47:H47)*return</f>
        <v>25532.141749736042</v>
      </c>
      <c r="J47" s="16"/>
      <c r="K47" s="16">
        <f t="shared" si="3"/>
        <v>536174.97674445692</v>
      </c>
      <c r="L47" s="16">
        <f t="shared" si="4"/>
        <v>1</v>
      </c>
      <c r="N47" s="16">
        <f t="shared" ref="N47:N78" si="30">IF(AND($B47&gt;=retirement_age,$B47&lt;=life_exp),budget*(1+inflation)^($B47-age),0)</f>
        <v>150763.24736809032</v>
      </c>
      <c r="P47" s="16">
        <f t="shared" ref="P47:P78" si="31">IF(AND($B47&gt;=ss_age,$B47&lt;=life_exp),ss_benefit*(1+inflation)^($B47-age),0)</f>
        <v>67572.087470378072</v>
      </c>
      <c r="Q47" s="16">
        <f t="shared" ref="Q47:Q78" si="32">IF(AND($B47&gt;=is1_age,$B47&lt;=life_exp),is1_benefit*(1+inflation*(is1_inflation="Yes"))^($B47-is1_age),0)</f>
        <v>0</v>
      </c>
      <c r="R47" s="16">
        <f t="shared" ref="R47:R78" si="33">IF(AND($B47&gt;=is2_age,$B47&lt;=life_exp),is2_benefit*(1+inflation*(is2_inflation="Yes"))^($B47-is2_age),0)</f>
        <v>0</v>
      </c>
      <c r="S47" s="16">
        <f t="shared" ref="S47:S78" si="34">IF(AND($B47&gt;=is3_age,$B47&lt;=life_exp),is3_benefit*(1+inflation*(is3_inflation="Yes"))^($B47-is3_age),0)</f>
        <v>0</v>
      </c>
      <c r="T47" s="16">
        <f t="shared" ref="T47:T78" si="35">IF(AND($B47&gt;=is4_age,$B47&lt;=life_exp),is4_benefit*(1+inflation*(is4_inflation="Yes"))^($B47-is4_age),0)</f>
        <v>0</v>
      </c>
      <c r="U47" s="16"/>
      <c r="V47" s="16">
        <f t="shared" si="21"/>
        <v>67572.087470378072</v>
      </c>
      <c r="W47" s="16">
        <f t="shared" si="22"/>
        <v>67572.087470378072</v>
      </c>
      <c r="X47" s="16">
        <f t="shared" si="22"/>
        <v>0</v>
      </c>
      <c r="Z47" s="16">
        <f t="shared" si="23"/>
        <v>83191.159897712248</v>
      </c>
      <c r="AA47" s="16">
        <f t="shared" si="24"/>
        <v>0</v>
      </c>
      <c r="AC47" s="17">
        <f t="shared" ref="AC47:AC78" si="36">(1+return)^-($B47-age)</f>
        <v>0.20986616658127716</v>
      </c>
      <c r="AE47" s="16">
        <f>SUMPRODUCT(Z47:Z$134,$AC47:$AC$134)/$AC47</f>
        <v>1233072.8699719692</v>
      </c>
      <c r="AF47" s="16">
        <f t="shared" si="12"/>
        <v>593833.99489243305</v>
      </c>
      <c r="AG47" s="18">
        <f t="shared" si="13"/>
        <v>0.48158872792808455</v>
      </c>
      <c r="AH47" s="18">
        <f t="shared" si="25"/>
        <v>0</v>
      </c>
      <c r="AJ47" s="16">
        <f>SUMPRODUCT(N47:N$134,$AC47:$AC$134)/$AC47</f>
        <v>2234637.3141934923</v>
      </c>
      <c r="AK47" s="16">
        <f>SUMPRODUCT(P47:P$134,$AC47:$AC$134)/$AC47</f>
        <v>1001564.444221523</v>
      </c>
      <c r="AL47" s="16">
        <f>SUMPRODUCT(Q47:Q$134,$AC47:$AC$134)/$AC47</f>
        <v>0</v>
      </c>
      <c r="AM47" s="16">
        <f>SUMPRODUCT(R47:R$134,$AC47:$AC$134)/$AC47</f>
        <v>0</v>
      </c>
      <c r="AN47" s="16">
        <f>SUMPRODUCT(S47:S$134,$AC47:$AC$134)/$AC47</f>
        <v>0</v>
      </c>
      <c r="AO47" s="16">
        <f>SUMPRODUCT(T47:T$134,$AC47:$AC$134)/$AC47</f>
        <v>0</v>
      </c>
      <c r="AP47" s="16">
        <f>SUMPRODUCT(U47:U$134,$AC47:$AC$134)/$AC47</f>
        <v>0</v>
      </c>
      <c r="AQ47" s="16">
        <f>-SUMPRODUCT(H47:H$134,$AC47:$AC$134)/$AC47</f>
        <v>593833.99489243305</v>
      </c>
      <c r="AS47" s="18">
        <f t="shared" ref="AS47:AY62" si="37">IFERROR(AK47/$AJ47,0)</f>
        <v>0.44819999999999988</v>
      </c>
      <c r="AT47" s="18">
        <f t="shared" si="37"/>
        <v>0</v>
      </c>
      <c r="AU47" s="18">
        <f t="shared" si="37"/>
        <v>0</v>
      </c>
      <c r="AV47" s="18">
        <f t="shared" si="37"/>
        <v>0</v>
      </c>
      <c r="AW47" s="18">
        <f t="shared" si="37"/>
        <v>0</v>
      </c>
      <c r="AX47" s="18">
        <f t="shared" si="37"/>
        <v>0</v>
      </c>
      <c r="AY47" s="18">
        <f t="shared" si="37"/>
        <v>0.26574066007071706</v>
      </c>
      <c r="AZ47" s="18">
        <f t="shared" si="15"/>
        <v>0.71394066007071699</v>
      </c>
      <c r="BB47" s="18">
        <f t="shared" si="26"/>
        <v>0.44819999999999988</v>
      </c>
      <c r="BC47" s="18">
        <f t="shared" si="26"/>
        <v>0.26574066007071706</v>
      </c>
      <c r="BD47" s="18">
        <f t="shared" si="16"/>
        <v>0.28605933992928301</v>
      </c>
    </row>
    <row r="48" spans="2:56" x14ac:dyDescent="0.3">
      <c r="B48" s="21">
        <f t="shared" si="17"/>
        <v>83</v>
      </c>
      <c r="D48" s="16">
        <f t="shared" si="18"/>
        <v>536174.97674445692</v>
      </c>
      <c r="E48" s="16"/>
      <c r="F48" s="16">
        <f t="shared" si="28"/>
        <v>0</v>
      </c>
      <c r="G48" s="16">
        <f t="shared" si="19"/>
        <v>0</v>
      </c>
      <c r="H48" s="16">
        <f t="shared" si="20"/>
        <v>-84854.983095666481</v>
      </c>
      <c r="I48" s="16">
        <f t="shared" si="29"/>
        <v>22565.99968243952</v>
      </c>
      <c r="J48" s="16"/>
      <c r="K48" s="16">
        <f t="shared" si="3"/>
        <v>473885.9933312299</v>
      </c>
      <c r="L48" s="16">
        <f t="shared" si="4"/>
        <v>1</v>
      </c>
      <c r="N48" s="16">
        <f t="shared" si="30"/>
        <v>153778.51231545213</v>
      </c>
      <c r="P48" s="16">
        <f t="shared" si="31"/>
        <v>68923.529219785647</v>
      </c>
      <c r="Q48" s="16">
        <f t="shared" si="32"/>
        <v>0</v>
      </c>
      <c r="R48" s="16">
        <f t="shared" si="33"/>
        <v>0</v>
      </c>
      <c r="S48" s="16">
        <f t="shared" si="34"/>
        <v>0</v>
      </c>
      <c r="T48" s="16">
        <f t="shared" si="35"/>
        <v>0</v>
      </c>
      <c r="U48" s="16"/>
      <c r="V48" s="16">
        <f t="shared" si="21"/>
        <v>68923.529219785647</v>
      </c>
      <c r="W48" s="16">
        <f t="shared" ref="W48:X79" si="38">SUMIF($P$5:$U$5,W$5,$P48:$U48)</f>
        <v>68923.529219785647</v>
      </c>
      <c r="X48" s="16">
        <f t="shared" si="38"/>
        <v>0</v>
      </c>
      <c r="Z48" s="16">
        <f t="shared" si="23"/>
        <v>84854.983095666481</v>
      </c>
      <c r="AA48" s="16">
        <f t="shared" si="24"/>
        <v>0</v>
      </c>
      <c r="AC48" s="17">
        <f t="shared" si="36"/>
        <v>0.19987253960121634</v>
      </c>
      <c r="AE48" s="16">
        <f>SUMPRODUCT(Z48:Z$134,$AC48:$AC$134)/$AC48</f>
        <v>1207375.7955779694</v>
      </c>
      <c r="AF48" s="16">
        <f t="shared" si="12"/>
        <v>536174.97674445692</v>
      </c>
      <c r="AG48" s="18">
        <f t="shared" si="13"/>
        <v>0.44408292654880543</v>
      </c>
      <c r="AH48" s="18">
        <f t="shared" si="25"/>
        <v>0</v>
      </c>
      <c r="AJ48" s="16">
        <f>SUMPRODUCT(N48:N$134,$AC48:$AC$134)/$AC48</f>
        <v>2188067.7701666723</v>
      </c>
      <c r="AK48" s="16">
        <f>SUMPRODUCT(P48:P$134,$AC48:$AC$134)/$AC48</f>
        <v>980691.9745887022</v>
      </c>
      <c r="AL48" s="16">
        <f>SUMPRODUCT(Q48:Q$134,$AC48:$AC$134)/$AC48</f>
        <v>0</v>
      </c>
      <c r="AM48" s="16">
        <f>SUMPRODUCT(R48:R$134,$AC48:$AC$134)/$AC48</f>
        <v>0</v>
      </c>
      <c r="AN48" s="16">
        <f>SUMPRODUCT(S48:S$134,$AC48:$AC$134)/$AC48</f>
        <v>0</v>
      </c>
      <c r="AO48" s="16">
        <f>SUMPRODUCT(T48:T$134,$AC48:$AC$134)/$AC48</f>
        <v>0</v>
      </c>
      <c r="AP48" s="16">
        <f>SUMPRODUCT(U48:U$134,$AC48:$AC$134)/$AC48</f>
        <v>0</v>
      </c>
      <c r="AQ48" s="16">
        <f>-SUMPRODUCT(H48:H$134,$AC48:$AC$134)/$AC48</f>
        <v>536174.9767444568</v>
      </c>
      <c r="AS48" s="18">
        <f t="shared" si="37"/>
        <v>0.44819999999999988</v>
      </c>
      <c r="AT48" s="18">
        <f t="shared" si="37"/>
        <v>0</v>
      </c>
      <c r="AU48" s="18">
        <f t="shared" si="37"/>
        <v>0</v>
      </c>
      <c r="AV48" s="18">
        <f t="shared" si="37"/>
        <v>0</v>
      </c>
      <c r="AW48" s="18">
        <f t="shared" si="37"/>
        <v>0</v>
      </c>
      <c r="AX48" s="18">
        <f t="shared" si="37"/>
        <v>0</v>
      </c>
      <c r="AY48" s="18">
        <f t="shared" si="37"/>
        <v>0.24504495886963071</v>
      </c>
      <c r="AZ48" s="18">
        <f t="shared" si="15"/>
        <v>0.69324495886963056</v>
      </c>
      <c r="BB48" s="18">
        <f t="shared" si="26"/>
        <v>0.44819999999999988</v>
      </c>
      <c r="BC48" s="18">
        <f t="shared" si="26"/>
        <v>0.24504495886963071</v>
      </c>
      <c r="BD48" s="18">
        <f t="shared" si="16"/>
        <v>0.30675504113036944</v>
      </c>
    </row>
    <row r="49" spans="2:56" x14ac:dyDescent="0.3">
      <c r="B49" s="21">
        <f t="shared" si="17"/>
        <v>84</v>
      </c>
      <c r="D49" s="16">
        <f t="shared" si="18"/>
        <v>473885.9933312299</v>
      </c>
      <c r="E49" s="16"/>
      <c r="F49" s="16">
        <f t="shared" si="28"/>
        <v>0</v>
      </c>
      <c r="G49" s="16">
        <f t="shared" si="19"/>
        <v>0</v>
      </c>
      <c r="H49" s="16">
        <f t="shared" si="20"/>
        <v>-86552.082757579818</v>
      </c>
      <c r="I49" s="16">
        <f t="shared" si="29"/>
        <v>19366.695528682507</v>
      </c>
      <c r="J49" s="16"/>
      <c r="K49" s="16">
        <f t="shared" si="3"/>
        <v>406700.60610233259</v>
      </c>
      <c r="L49" s="16">
        <f t="shared" si="4"/>
        <v>1</v>
      </c>
      <c r="N49" s="16">
        <f t="shared" si="30"/>
        <v>156854.08256176117</v>
      </c>
      <c r="P49" s="16">
        <f t="shared" si="31"/>
        <v>70301.999804181352</v>
      </c>
      <c r="Q49" s="16">
        <f t="shared" si="32"/>
        <v>0</v>
      </c>
      <c r="R49" s="16">
        <f t="shared" si="33"/>
        <v>0</v>
      </c>
      <c r="S49" s="16">
        <f t="shared" si="34"/>
        <v>0</v>
      </c>
      <c r="T49" s="16">
        <f t="shared" si="35"/>
        <v>0</v>
      </c>
      <c r="U49" s="16"/>
      <c r="V49" s="16">
        <f t="shared" si="21"/>
        <v>70301.999804181352</v>
      </c>
      <c r="W49" s="16">
        <f t="shared" si="38"/>
        <v>70301.999804181352</v>
      </c>
      <c r="X49" s="16">
        <f t="shared" si="38"/>
        <v>0</v>
      </c>
      <c r="Z49" s="16">
        <f t="shared" si="23"/>
        <v>86552.082757579818</v>
      </c>
      <c r="AA49" s="16">
        <f t="shared" si="24"/>
        <v>0</v>
      </c>
      <c r="AC49" s="17">
        <f t="shared" si="36"/>
        <v>0.19035479962020604</v>
      </c>
      <c r="AE49" s="16">
        <f>SUMPRODUCT(Z49:Z$134,$AC49:$AC$134)/$AC49</f>
        <v>1178646.8531064182</v>
      </c>
      <c r="AF49" s="16">
        <f t="shared" si="12"/>
        <v>473885.9933312299</v>
      </c>
      <c r="AG49" s="18">
        <f t="shared" si="13"/>
        <v>0.40205935482902738</v>
      </c>
      <c r="AH49" s="18">
        <f t="shared" si="25"/>
        <v>0</v>
      </c>
      <c r="AJ49" s="16">
        <f>SUMPRODUCT(N49:N$134,$AC49:$AC$134)/$AC49</f>
        <v>2136003.720743781</v>
      </c>
      <c r="AK49" s="16">
        <f>SUMPRODUCT(P49:P$134,$AC49:$AC$134)/$AC49</f>
        <v>957356.86763736233</v>
      </c>
      <c r="AL49" s="16">
        <f>SUMPRODUCT(Q49:Q$134,$AC49:$AC$134)/$AC49</f>
        <v>0</v>
      </c>
      <c r="AM49" s="16">
        <f>SUMPRODUCT(R49:R$134,$AC49:$AC$134)/$AC49</f>
        <v>0</v>
      </c>
      <c r="AN49" s="16">
        <f>SUMPRODUCT(S49:S$134,$AC49:$AC$134)/$AC49</f>
        <v>0</v>
      </c>
      <c r="AO49" s="16">
        <f>SUMPRODUCT(T49:T$134,$AC49:$AC$134)/$AC49</f>
        <v>0</v>
      </c>
      <c r="AP49" s="16">
        <f>SUMPRODUCT(U49:U$134,$AC49:$AC$134)/$AC49</f>
        <v>0</v>
      </c>
      <c r="AQ49" s="16">
        <f>-SUMPRODUCT(H49:H$134,$AC49:$AC$134)/$AC49</f>
        <v>473885.99333122984</v>
      </c>
      <c r="AS49" s="18">
        <f t="shared" si="37"/>
        <v>0.44819999999999988</v>
      </c>
      <c r="AT49" s="18">
        <f t="shared" si="37"/>
        <v>0</v>
      </c>
      <c r="AU49" s="18">
        <f t="shared" si="37"/>
        <v>0</v>
      </c>
      <c r="AV49" s="18">
        <f t="shared" si="37"/>
        <v>0</v>
      </c>
      <c r="AW49" s="18">
        <f t="shared" si="37"/>
        <v>0</v>
      </c>
      <c r="AX49" s="18">
        <f t="shared" si="37"/>
        <v>0</v>
      </c>
      <c r="AY49" s="18">
        <f t="shared" si="37"/>
        <v>0.22185635199465725</v>
      </c>
      <c r="AZ49" s="18">
        <f t="shared" si="15"/>
        <v>0.67005635199465718</v>
      </c>
      <c r="BB49" s="18">
        <f t="shared" si="26"/>
        <v>0.44819999999999988</v>
      </c>
      <c r="BC49" s="18">
        <f t="shared" si="26"/>
        <v>0.22185635199465725</v>
      </c>
      <c r="BD49" s="18">
        <f t="shared" si="16"/>
        <v>0.32994364800534282</v>
      </c>
    </row>
    <row r="50" spans="2:56" x14ac:dyDescent="0.3">
      <c r="B50" s="21">
        <f t="shared" si="17"/>
        <v>85</v>
      </c>
      <c r="D50" s="16">
        <f t="shared" si="18"/>
        <v>406700.60610233259</v>
      </c>
      <c r="E50" s="16"/>
      <c r="F50" s="16">
        <f t="shared" si="28"/>
        <v>0</v>
      </c>
      <c r="G50" s="16">
        <f t="shared" si="19"/>
        <v>0</v>
      </c>
      <c r="H50" s="16">
        <f t="shared" si="20"/>
        <v>-88283.124412731398</v>
      </c>
      <c r="I50" s="16">
        <f t="shared" si="29"/>
        <v>15920.874084480061</v>
      </c>
      <c r="J50" s="16"/>
      <c r="K50" s="16">
        <f t="shared" si="3"/>
        <v>334338.35577408125</v>
      </c>
      <c r="L50" s="16">
        <f t="shared" si="4"/>
        <v>1</v>
      </c>
      <c r="N50" s="16">
        <f t="shared" si="30"/>
        <v>159991.16421299637</v>
      </c>
      <c r="P50" s="16">
        <f t="shared" si="31"/>
        <v>71708.039800264974</v>
      </c>
      <c r="Q50" s="16">
        <f t="shared" si="32"/>
        <v>0</v>
      </c>
      <c r="R50" s="16">
        <f t="shared" si="33"/>
        <v>0</v>
      </c>
      <c r="S50" s="16">
        <f t="shared" si="34"/>
        <v>0</v>
      </c>
      <c r="T50" s="16">
        <f t="shared" si="35"/>
        <v>0</v>
      </c>
      <c r="U50" s="16"/>
      <c r="V50" s="16">
        <f t="shared" si="21"/>
        <v>71708.039800264974</v>
      </c>
      <c r="W50" s="16">
        <f t="shared" si="38"/>
        <v>71708.039800264974</v>
      </c>
      <c r="X50" s="16">
        <f t="shared" si="38"/>
        <v>0</v>
      </c>
      <c r="Z50" s="16">
        <f t="shared" si="23"/>
        <v>88283.124412731398</v>
      </c>
      <c r="AA50" s="16">
        <f t="shared" si="24"/>
        <v>0</v>
      </c>
      <c r="AC50" s="17">
        <f t="shared" si="36"/>
        <v>0.18129028535257716</v>
      </c>
      <c r="AE50" s="16">
        <f>SUMPRODUCT(Z50:Z$134,$AC50:$AC$134)/$AC50</f>
        <v>1146699.5088662803</v>
      </c>
      <c r="AF50" s="16">
        <f t="shared" si="12"/>
        <v>406700.60610233259</v>
      </c>
      <c r="AG50" s="18">
        <f t="shared" si="13"/>
        <v>0.3546706028542993</v>
      </c>
      <c r="AH50" s="18">
        <f t="shared" si="25"/>
        <v>0</v>
      </c>
      <c r="AJ50" s="16">
        <f>SUMPRODUCT(N50:N$134,$AC50:$AC$134)/$AC50</f>
        <v>2078107.1200911209</v>
      </c>
      <c r="AK50" s="16">
        <f>SUMPRODUCT(P50:P$134,$AC50:$AC$134)/$AC50</f>
        <v>931407.61122484028</v>
      </c>
      <c r="AL50" s="16">
        <f>SUMPRODUCT(Q50:Q$134,$AC50:$AC$134)/$AC50</f>
        <v>0</v>
      </c>
      <c r="AM50" s="16">
        <f>SUMPRODUCT(R50:R$134,$AC50:$AC$134)/$AC50</f>
        <v>0</v>
      </c>
      <c r="AN50" s="16">
        <f>SUMPRODUCT(S50:S$134,$AC50:$AC$134)/$AC50</f>
        <v>0</v>
      </c>
      <c r="AO50" s="16">
        <f>SUMPRODUCT(T50:T$134,$AC50:$AC$134)/$AC50</f>
        <v>0</v>
      </c>
      <c r="AP50" s="16">
        <f>SUMPRODUCT(U50:U$134,$AC50:$AC$134)/$AC50</f>
        <v>0</v>
      </c>
      <c r="AQ50" s="16">
        <f>-SUMPRODUCT(H50:H$134,$AC50:$AC$134)/$AC50</f>
        <v>406700.60610233259</v>
      </c>
      <c r="AS50" s="18">
        <f t="shared" si="37"/>
        <v>0.44819999999999993</v>
      </c>
      <c r="AT50" s="18">
        <f t="shared" si="37"/>
        <v>0</v>
      </c>
      <c r="AU50" s="18">
        <f t="shared" si="37"/>
        <v>0</v>
      </c>
      <c r="AV50" s="18">
        <f t="shared" si="37"/>
        <v>0</v>
      </c>
      <c r="AW50" s="18">
        <f t="shared" si="37"/>
        <v>0</v>
      </c>
      <c r="AX50" s="18">
        <f t="shared" si="37"/>
        <v>0</v>
      </c>
      <c r="AY50" s="18">
        <f t="shared" si="37"/>
        <v>0.19570723865500234</v>
      </c>
      <c r="AZ50" s="18">
        <f t="shared" si="15"/>
        <v>0.64390723865500221</v>
      </c>
      <c r="BB50" s="18">
        <f t="shared" si="26"/>
        <v>0.44819999999999993</v>
      </c>
      <c r="BC50" s="18">
        <f t="shared" si="26"/>
        <v>0.19570723865500234</v>
      </c>
      <c r="BD50" s="18">
        <f t="shared" si="16"/>
        <v>0.35609276134499779</v>
      </c>
    </row>
    <row r="51" spans="2:56" x14ac:dyDescent="0.3">
      <c r="B51" s="21">
        <f t="shared" si="17"/>
        <v>86</v>
      </c>
      <c r="D51" s="16">
        <f t="shared" si="18"/>
        <v>334338.35577408125</v>
      </c>
      <c r="E51" s="16"/>
      <c r="F51" s="16">
        <f t="shared" si="28"/>
        <v>0</v>
      </c>
      <c r="G51" s="16">
        <f t="shared" si="19"/>
        <v>0</v>
      </c>
      <c r="H51" s="16">
        <f t="shared" si="20"/>
        <v>-90048.786900986015</v>
      </c>
      <c r="I51" s="16">
        <f t="shared" si="29"/>
        <v>12214.478443654763</v>
      </c>
      <c r="J51" s="16"/>
      <c r="K51" s="16">
        <f t="shared" si="3"/>
        <v>256504.04731674999</v>
      </c>
      <c r="L51" s="16">
        <f t="shared" si="4"/>
        <v>1</v>
      </c>
      <c r="N51" s="16">
        <f t="shared" si="30"/>
        <v>163190.98749725628</v>
      </c>
      <c r="P51" s="16">
        <f t="shared" si="31"/>
        <v>73142.200596270268</v>
      </c>
      <c r="Q51" s="16">
        <f t="shared" si="32"/>
        <v>0</v>
      </c>
      <c r="R51" s="16">
        <f t="shared" si="33"/>
        <v>0</v>
      </c>
      <c r="S51" s="16">
        <f t="shared" si="34"/>
        <v>0</v>
      </c>
      <c r="T51" s="16">
        <f t="shared" si="35"/>
        <v>0</v>
      </c>
      <c r="U51" s="16"/>
      <c r="V51" s="16">
        <f t="shared" si="21"/>
        <v>73142.200596270268</v>
      </c>
      <c r="W51" s="16">
        <f t="shared" si="38"/>
        <v>73142.200596270268</v>
      </c>
      <c r="X51" s="16">
        <f t="shared" si="38"/>
        <v>0</v>
      </c>
      <c r="Z51" s="16">
        <f t="shared" si="23"/>
        <v>90048.786900986015</v>
      </c>
      <c r="AA51" s="16">
        <f t="shared" si="24"/>
        <v>0</v>
      </c>
      <c r="AC51" s="17">
        <f t="shared" si="36"/>
        <v>0.17265741462150208</v>
      </c>
      <c r="AE51" s="16">
        <f>SUMPRODUCT(Z51:Z$134,$AC51:$AC$134)/$AC51</f>
        <v>1111337.2036762263</v>
      </c>
      <c r="AF51" s="16">
        <f t="shared" si="12"/>
        <v>334338.35577408125</v>
      </c>
      <c r="AG51" s="18">
        <f t="shared" si="13"/>
        <v>0.30084330360588413</v>
      </c>
      <c r="AH51" s="18">
        <f t="shared" si="25"/>
        <v>0</v>
      </c>
      <c r="AJ51" s="16">
        <f>SUMPRODUCT(N51:N$134,$AC51:$AC$134)/$AC51</f>
        <v>2014021.7536720301</v>
      </c>
      <c r="AK51" s="16">
        <f>SUMPRODUCT(P51:P$134,$AC51:$AC$134)/$AC51</f>
        <v>902684.54999580374</v>
      </c>
      <c r="AL51" s="16">
        <f>SUMPRODUCT(Q51:Q$134,$AC51:$AC$134)/$AC51</f>
        <v>0</v>
      </c>
      <c r="AM51" s="16">
        <f>SUMPRODUCT(R51:R$134,$AC51:$AC$134)/$AC51</f>
        <v>0</v>
      </c>
      <c r="AN51" s="16">
        <f>SUMPRODUCT(S51:S$134,$AC51:$AC$134)/$AC51</f>
        <v>0</v>
      </c>
      <c r="AO51" s="16">
        <f>SUMPRODUCT(T51:T$134,$AC51:$AC$134)/$AC51</f>
        <v>0</v>
      </c>
      <c r="AP51" s="16">
        <f>SUMPRODUCT(U51:U$134,$AC51:$AC$134)/$AC51</f>
        <v>0</v>
      </c>
      <c r="AQ51" s="16">
        <f>-SUMPRODUCT(H51:H$134,$AC51:$AC$134)/$AC51</f>
        <v>334338.3557740812</v>
      </c>
      <c r="AS51" s="18">
        <f t="shared" si="37"/>
        <v>0.44819999999999993</v>
      </c>
      <c r="AT51" s="18">
        <f t="shared" si="37"/>
        <v>0</v>
      </c>
      <c r="AU51" s="18">
        <f t="shared" si="37"/>
        <v>0</v>
      </c>
      <c r="AV51" s="18">
        <f t="shared" si="37"/>
        <v>0</v>
      </c>
      <c r="AW51" s="18">
        <f t="shared" si="37"/>
        <v>0</v>
      </c>
      <c r="AX51" s="18">
        <f t="shared" si="37"/>
        <v>0</v>
      </c>
      <c r="AY51" s="18">
        <f t="shared" si="37"/>
        <v>0.16600533492972686</v>
      </c>
      <c r="AZ51" s="18">
        <f t="shared" si="15"/>
        <v>0.61420533492972673</v>
      </c>
      <c r="BB51" s="18">
        <f t="shared" si="26"/>
        <v>0.44819999999999993</v>
      </c>
      <c r="BC51" s="18">
        <f t="shared" si="26"/>
        <v>0.16600533492972686</v>
      </c>
      <c r="BD51" s="18">
        <f t="shared" si="16"/>
        <v>0.38579466507027327</v>
      </c>
    </row>
    <row r="52" spans="2:56" x14ac:dyDescent="0.3">
      <c r="B52" s="21">
        <f t="shared" si="17"/>
        <v>87</v>
      </c>
      <c r="D52" s="16">
        <f t="shared" si="18"/>
        <v>256504.04731674999</v>
      </c>
      <c r="E52" s="16"/>
      <c r="F52" s="16">
        <f t="shared" si="28"/>
        <v>0</v>
      </c>
      <c r="G52" s="16">
        <f t="shared" si="19"/>
        <v>0</v>
      </c>
      <c r="H52" s="16">
        <f t="shared" si="20"/>
        <v>-91849.762639005756</v>
      </c>
      <c r="I52" s="16">
        <f t="shared" si="29"/>
        <v>8232.7142338872127</v>
      </c>
      <c r="J52" s="16"/>
      <c r="K52" s="16">
        <f t="shared" si="3"/>
        <v>172886.99891163144</v>
      </c>
      <c r="L52" s="16">
        <f t="shared" si="4"/>
        <v>1</v>
      </c>
      <c r="N52" s="16">
        <f t="shared" si="30"/>
        <v>166454.80724720145</v>
      </c>
      <c r="P52" s="16">
        <f t="shared" si="31"/>
        <v>74605.044608195691</v>
      </c>
      <c r="Q52" s="16">
        <f t="shared" si="32"/>
        <v>0</v>
      </c>
      <c r="R52" s="16">
        <f t="shared" si="33"/>
        <v>0</v>
      </c>
      <c r="S52" s="16">
        <f t="shared" si="34"/>
        <v>0</v>
      </c>
      <c r="T52" s="16">
        <f t="shared" si="35"/>
        <v>0</v>
      </c>
      <c r="U52" s="16"/>
      <c r="V52" s="16">
        <f t="shared" si="21"/>
        <v>74605.044608195691</v>
      </c>
      <c r="W52" s="16">
        <f t="shared" si="38"/>
        <v>74605.044608195691</v>
      </c>
      <c r="X52" s="16">
        <f t="shared" si="38"/>
        <v>0</v>
      </c>
      <c r="Z52" s="16">
        <f t="shared" si="23"/>
        <v>91849.762639005756</v>
      </c>
      <c r="AA52" s="16">
        <f t="shared" si="24"/>
        <v>0</v>
      </c>
      <c r="AC52" s="17">
        <f t="shared" si="36"/>
        <v>0.1644356329728591</v>
      </c>
      <c r="AE52" s="16">
        <f>SUMPRODUCT(Z52:Z$134,$AC52:$AC$134)/$AC52</f>
        <v>1072352.8376140024</v>
      </c>
      <c r="AF52" s="16">
        <f t="shared" si="12"/>
        <v>256504.04731674999</v>
      </c>
      <c r="AG52" s="18">
        <f t="shared" si="13"/>
        <v>0.23919743420223002</v>
      </c>
      <c r="AH52" s="18">
        <f t="shared" si="25"/>
        <v>0</v>
      </c>
      <c r="AJ52" s="16">
        <f>SUMPRODUCT(N52:N$134,$AC52:$AC$134)/$AC52</f>
        <v>1943372.3044835131</v>
      </c>
      <c r="AK52" s="16">
        <f>SUMPRODUCT(P52:P$134,$AC52:$AC$134)/$AC52</f>
        <v>871019.46686951036</v>
      </c>
      <c r="AL52" s="16">
        <f>SUMPRODUCT(Q52:Q$134,$AC52:$AC$134)/$AC52</f>
        <v>0</v>
      </c>
      <c r="AM52" s="16">
        <f>SUMPRODUCT(R52:R$134,$AC52:$AC$134)/$AC52</f>
        <v>0</v>
      </c>
      <c r="AN52" s="16">
        <f>SUMPRODUCT(S52:S$134,$AC52:$AC$134)/$AC52</f>
        <v>0</v>
      </c>
      <c r="AO52" s="16">
        <f>SUMPRODUCT(T52:T$134,$AC52:$AC$134)/$AC52</f>
        <v>0</v>
      </c>
      <c r="AP52" s="16">
        <f>SUMPRODUCT(U52:U$134,$AC52:$AC$134)/$AC52</f>
        <v>0</v>
      </c>
      <c r="AQ52" s="16">
        <f>-SUMPRODUCT(H52:H$134,$AC52:$AC$134)/$AC52</f>
        <v>256504.04731674999</v>
      </c>
      <c r="AS52" s="18">
        <f t="shared" si="37"/>
        <v>0.44819999999999988</v>
      </c>
      <c r="AT52" s="18">
        <f t="shared" si="37"/>
        <v>0</v>
      </c>
      <c r="AU52" s="18">
        <f t="shared" si="37"/>
        <v>0</v>
      </c>
      <c r="AV52" s="18">
        <f t="shared" si="37"/>
        <v>0</v>
      </c>
      <c r="AW52" s="18">
        <f t="shared" si="37"/>
        <v>0</v>
      </c>
      <c r="AX52" s="18">
        <f t="shared" si="37"/>
        <v>0</v>
      </c>
      <c r="AY52" s="18">
        <f t="shared" si="37"/>
        <v>0.13198914419279051</v>
      </c>
      <c r="AZ52" s="18">
        <f t="shared" si="15"/>
        <v>0.58018914419279044</v>
      </c>
      <c r="BB52" s="18">
        <f t="shared" si="26"/>
        <v>0.44819999999999988</v>
      </c>
      <c r="BC52" s="18">
        <f t="shared" si="26"/>
        <v>0.13198914419279051</v>
      </c>
      <c r="BD52" s="18">
        <f t="shared" si="16"/>
        <v>0.41981085580720956</v>
      </c>
    </row>
    <row r="53" spans="2:56" x14ac:dyDescent="0.3">
      <c r="B53" s="21">
        <f t="shared" si="17"/>
        <v>88</v>
      </c>
      <c r="D53" s="16">
        <f t="shared" si="18"/>
        <v>172886.99891163144</v>
      </c>
      <c r="E53" s="16"/>
      <c r="F53" s="16">
        <f t="shared" si="28"/>
        <v>0</v>
      </c>
      <c r="G53" s="16">
        <f t="shared" si="19"/>
        <v>0</v>
      </c>
      <c r="H53" s="16">
        <f t="shared" si="20"/>
        <v>-93686.757891785892</v>
      </c>
      <c r="I53" s="16">
        <f t="shared" si="29"/>
        <v>3960.0120509922776</v>
      </c>
      <c r="J53" s="16"/>
      <c r="K53" s="16">
        <f t="shared" si="3"/>
        <v>83160.253070837818</v>
      </c>
      <c r="L53" s="16">
        <f t="shared" si="4"/>
        <v>1</v>
      </c>
      <c r="N53" s="16">
        <f t="shared" si="30"/>
        <v>169783.9033921455</v>
      </c>
      <c r="P53" s="16">
        <f t="shared" si="31"/>
        <v>76097.145500359606</v>
      </c>
      <c r="Q53" s="16">
        <f t="shared" si="32"/>
        <v>0</v>
      </c>
      <c r="R53" s="16">
        <f t="shared" si="33"/>
        <v>0</v>
      </c>
      <c r="S53" s="16">
        <f t="shared" si="34"/>
        <v>0</v>
      </c>
      <c r="T53" s="16">
        <f t="shared" si="35"/>
        <v>0</v>
      </c>
      <c r="U53" s="16"/>
      <c r="V53" s="16">
        <f t="shared" si="21"/>
        <v>76097.145500359606</v>
      </c>
      <c r="W53" s="16">
        <f t="shared" si="38"/>
        <v>76097.145500359606</v>
      </c>
      <c r="X53" s="16">
        <f t="shared" si="38"/>
        <v>0</v>
      </c>
      <c r="Z53" s="16">
        <f t="shared" si="23"/>
        <v>93686.757891785892</v>
      </c>
      <c r="AA53" s="16">
        <f t="shared" si="24"/>
        <v>0</v>
      </c>
      <c r="AC53" s="17">
        <f t="shared" si="36"/>
        <v>0.15660536473605632</v>
      </c>
      <c r="AE53" s="16">
        <f>SUMPRODUCT(Z53:Z$134,$AC53:$AC$134)/$AC53</f>
        <v>1029528.2287237463</v>
      </c>
      <c r="AF53" s="16">
        <f t="shared" si="12"/>
        <v>172886.99891163144</v>
      </c>
      <c r="AG53" s="18">
        <f t="shared" si="13"/>
        <v>0.16792837154737433</v>
      </c>
      <c r="AH53" s="18">
        <f t="shared" si="25"/>
        <v>0</v>
      </c>
      <c r="AJ53" s="16">
        <f>SUMPRODUCT(N53:N$134,$AC53:$AC$134)/$AC53</f>
        <v>1865763.3720981264</v>
      </c>
      <c r="AK53" s="16">
        <f>SUMPRODUCT(P53:P$134,$AC53:$AC$134)/$AC53</f>
        <v>836235.14337438042</v>
      </c>
      <c r="AL53" s="16">
        <f>SUMPRODUCT(Q53:Q$134,$AC53:$AC$134)/$AC53</f>
        <v>0</v>
      </c>
      <c r="AM53" s="16">
        <f>SUMPRODUCT(R53:R$134,$AC53:$AC$134)/$AC53</f>
        <v>0</v>
      </c>
      <c r="AN53" s="16">
        <f>SUMPRODUCT(S53:S$134,$AC53:$AC$134)/$AC53</f>
        <v>0</v>
      </c>
      <c r="AO53" s="16">
        <f>SUMPRODUCT(T53:T$134,$AC53:$AC$134)/$AC53</f>
        <v>0</v>
      </c>
      <c r="AP53" s="16">
        <f>SUMPRODUCT(U53:U$134,$AC53:$AC$134)/$AC53</f>
        <v>0</v>
      </c>
      <c r="AQ53" s="16">
        <f>-SUMPRODUCT(H53:H$134,$AC53:$AC$134)/$AC53</f>
        <v>172886.99891163141</v>
      </c>
      <c r="AS53" s="18">
        <f t="shared" si="37"/>
        <v>0.4482000000000001</v>
      </c>
      <c r="AT53" s="18">
        <f t="shared" si="37"/>
        <v>0</v>
      </c>
      <c r="AU53" s="18">
        <f t="shared" si="37"/>
        <v>0</v>
      </c>
      <c r="AV53" s="18">
        <f t="shared" si="37"/>
        <v>0</v>
      </c>
      <c r="AW53" s="18">
        <f t="shared" si="37"/>
        <v>0</v>
      </c>
      <c r="AX53" s="18">
        <f t="shared" si="37"/>
        <v>0</v>
      </c>
      <c r="AY53" s="18">
        <f t="shared" si="37"/>
        <v>9.266287541984114E-2</v>
      </c>
      <c r="AZ53" s="18">
        <f t="shared" si="15"/>
        <v>0.54086287541984124</v>
      </c>
      <c r="BB53" s="18">
        <f t="shared" si="26"/>
        <v>0.4482000000000001</v>
      </c>
      <c r="BC53" s="18">
        <f t="shared" si="26"/>
        <v>9.266287541984114E-2</v>
      </c>
      <c r="BD53" s="18">
        <f t="shared" si="16"/>
        <v>0.45913712458015876</v>
      </c>
    </row>
    <row r="54" spans="2:56" x14ac:dyDescent="0.3">
      <c r="B54" s="21">
        <f t="shared" si="17"/>
        <v>89</v>
      </c>
      <c r="D54" s="16">
        <f t="shared" si="18"/>
        <v>83160.253070837818</v>
      </c>
      <c r="E54" s="16"/>
      <c r="F54" s="16">
        <f t="shared" si="28"/>
        <v>0</v>
      </c>
      <c r="G54" s="16">
        <f t="shared" si="19"/>
        <v>0</v>
      </c>
      <c r="H54" s="16">
        <f t="shared" si="20"/>
        <v>-83160.253070837818</v>
      </c>
      <c r="I54" s="16">
        <f t="shared" si="29"/>
        <v>0</v>
      </c>
      <c r="J54" s="16"/>
      <c r="K54" s="16">
        <f t="shared" si="3"/>
        <v>0</v>
      </c>
      <c r="L54" s="16">
        <f t="shared" si="4"/>
        <v>0</v>
      </c>
      <c r="N54" s="16">
        <f t="shared" si="30"/>
        <v>173179.58145998835</v>
      </c>
      <c r="P54" s="16">
        <f t="shared" si="31"/>
        <v>77619.088410366778</v>
      </c>
      <c r="Q54" s="16">
        <f t="shared" si="32"/>
        <v>0</v>
      </c>
      <c r="R54" s="16">
        <f t="shared" si="33"/>
        <v>0</v>
      </c>
      <c r="S54" s="16">
        <f t="shared" si="34"/>
        <v>0</v>
      </c>
      <c r="T54" s="16">
        <f t="shared" si="35"/>
        <v>0</v>
      </c>
      <c r="U54" s="16"/>
      <c r="V54" s="16">
        <f t="shared" si="21"/>
        <v>77619.088410366778</v>
      </c>
      <c r="W54" s="16">
        <f t="shared" si="38"/>
        <v>77619.088410366778</v>
      </c>
      <c r="X54" s="16">
        <f t="shared" si="38"/>
        <v>0</v>
      </c>
      <c r="Z54" s="16">
        <f t="shared" si="23"/>
        <v>95560.493049621567</v>
      </c>
      <c r="AA54" s="16">
        <f t="shared" si="24"/>
        <v>0</v>
      </c>
      <c r="AC54" s="17">
        <f t="shared" si="36"/>
        <v>0.14914796641529171</v>
      </c>
      <c r="AE54" s="16">
        <f>SUMPRODUCT(Z54:Z$134,$AC54:$AC$134)/$AC54</f>
        <v>982633.54437355848</v>
      </c>
      <c r="AF54" s="16">
        <f t="shared" si="12"/>
        <v>83160.253070837818</v>
      </c>
      <c r="AG54" s="18">
        <f t="shared" si="13"/>
        <v>8.4629975790062761E-2</v>
      </c>
      <c r="AH54" s="18">
        <f t="shared" si="25"/>
        <v>0</v>
      </c>
      <c r="AJ54" s="16">
        <f>SUMPRODUCT(N54:N$134,$AC54:$AC$134)/$AC54</f>
        <v>1780778.4421412803</v>
      </c>
      <c r="AK54" s="16">
        <f>SUMPRODUCT(P54:P$134,$AC54:$AC$134)/$AC54</f>
        <v>798144.89776772191</v>
      </c>
      <c r="AL54" s="16">
        <f>SUMPRODUCT(Q54:Q$134,$AC54:$AC$134)/$AC54</f>
        <v>0</v>
      </c>
      <c r="AM54" s="16">
        <f>SUMPRODUCT(R54:R$134,$AC54:$AC$134)/$AC54</f>
        <v>0</v>
      </c>
      <c r="AN54" s="16">
        <f>SUMPRODUCT(S54:S$134,$AC54:$AC$134)/$AC54</f>
        <v>0</v>
      </c>
      <c r="AO54" s="16">
        <f>SUMPRODUCT(T54:T$134,$AC54:$AC$134)/$AC54</f>
        <v>0</v>
      </c>
      <c r="AP54" s="16">
        <f>SUMPRODUCT(U54:U$134,$AC54:$AC$134)/$AC54</f>
        <v>0</v>
      </c>
      <c r="AQ54" s="16">
        <f>-SUMPRODUCT(H54:H$134,$AC54:$AC$134)/$AC54</f>
        <v>83160.253070837818</v>
      </c>
      <c r="AS54" s="18">
        <f t="shared" si="37"/>
        <v>0.44820000000000004</v>
      </c>
      <c r="AT54" s="18">
        <f t="shared" si="37"/>
        <v>0</v>
      </c>
      <c r="AU54" s="18">
        <f t="shared" si="37"/>
        <v>0</v>
      </c>
      <c r="AV54" s="18">
        <f t="shared" si="37"/>
        <v>0</v>
      </c>
      <c r="AW54" s="18">
        <f t="shared" si="37"/>
        <v>0</v>
      </c>
      <c r="AX54" s="18">
        <f t="shared" si="37"/>
        <v>0</v>
      </c>
      <c r="AY54" s="18">
        <f t="shared" si="37"/>
        <v>4.6698820640956637E-2</v>
      </c>
      <c r="AZ54" s="18">
        <f t="shared" si="15"/>
        <v>0.49489882064095669</v>
      </c>
      <c r="BB54" s="18">
        <f t="shared" si="26"/>
        <v>0.44820000000000004</v>
      </c>
      <c r="BC54" s="18">
        <f t="shared" si="26"/>
        <v>4.6698820640956637E-2</v>
      </c>
      <c r="BD54" s="18">
        <f t="shared" si="16"/>
        <v>0.50510117935904331</v>
      </c>
    </row>
    <row r="55" spans="2:56" x14ac:dyDescent="0.3">
      <c r="B55" s="21">
        <f t="shared" si="17"/>
        <v>90</v>
      </c>
      <c r="D55" s="16">
        <f t="shared" si="18"/>
        <v>0</v>
      </c>
      <c r="E55" s="16"/>
      <c r="F55" s="16">
        <f t="shared" si="28"/>
        <v>0</v>
      </c>
      <c r="G55" s="16">
        <f t="shared" si="19"/>
        <v>0</v>
      </c>
      <c r="H55" s="16">
        <f t="shared" si="20"/>
        <v>0</v>
      </c>
      <c r="I55" s="16">
        <f t="shared" si="29"/>
        <v>0</v>
      </c>
      <c r="J55" s="16"/>
      <c r="K55" s="16">
        <f t="shared" si="3"/>
        <v>0</v>
      </c>
      <c r="L55" s="16">
        <f t="shared" si="4"/>
        <v>0</v>
      </c>
      <c r="N55" s="16">
        <f t="shared" si="30"/>
        <v>176643.17308918815</v>
      </c>
      <c r="P55" s="16">
        <f t="shared" si="31"/>
        <v>79171.47017857412</v>
      </c>
      <c r="Q55" s="16">
        <f t="shared" si="32"/>
        <v>0</v>
      </c>
      <c r="R55" s="16">
        <f t="shared" si="33"/>
        <v>0</v>
      </c>
      <c r="S55" s="16">
        <f t="shared" si="34"/>
        <v>0</v>
      </c>
      <c r="T55" s="16">
        <f t="shared" si="35"/>
        <v>0</v>
      </c>
      <c r="U55" s="16"/>
      <c r="V55" s="16">
        <f t="shared" si="21"/>
        <v>79171.47017857412</v>
      </c>
      <c r="W55" s="16">
        <f t="shared" si="38"/>
        <v>79171.47017857412</v>
      </c>
      <c r="X55" s="16">
        <f t="shared" si="38"/>
        <v>0</v>
      </c>
      <c r="Z55" s="16">
        <f t="shared" si="23"/>
        <v>97471.702910614025</v>
      </c>
      <c r="AA55" s="16">
        <f t="shared" si="24"/>
        <v>0</v>
      </c>
      <c r="AC55" s="17">
        <f t="shared" si="36"/>
        <v>0.14204568230027784</v>
      </c>
      <c r="AE55" s="16">
        <f>SUMPRODUCT(Z55:Z$134,$AC55:$AC$134)/$AC55</f>
        <v>931426.70389013377</v>
      </c>
      <c r="AF55" s="16">
        <f t="shared" si="12"/>
        <v>0</v>
      </c>
      <c r="AG55" s="18">
        <f t="shared" si="13"/>
        <v>0</v>
      </c>
      <c r="AH55" s="18">
        <f t="shared" si="25"/>
        <v>0</v>
      </c>
      <c r="AJ55" s="16">
        <f>SUMPRODUCT(N55:N$134,$AC55:$AC$134)/$AC55</f>
        <v>1687978.8037153564</v>
      </c>
      <c r="AK55" s="16">
        <f>SUMPRODUCT(P55:P$134,$AC55:$AC$134)/$AC55</f>
        <v>756552.09982522274</v>
      </c>
      <c r="AL55" s="16">
        <f>SUMPRODUCT(Q55:Q$134,$AC55:$AC$134)/$AC55</f>
        <v>0</v>
      </c>
      <c r="AM55" s="16">
        <f>SUMPRODUCT(R55:R$134,$AC55:$AC$134)/$AC55</f>
        <v>0</v>
      </c>
      <c r="AN55" s="16">
        <f>SUMPRODUCT(S55:S$134,$AC55:$AC$134)/$AC55</f>
        <v>0</v>
      </c>
      <c r="AO55" s="16">
        <f>SUMPRODUCT(T55:T$134,$AC55:$AC$134)/$AC55</f>
        <v>0</v>
      </c>
      <c r="AP55" s="16">
        <f>SUMPRODUCT(U55:U$134,$AC55:$AC$134)/$AC55</f>
        <v>0</v>
      </c>
      <c r="AQ55" s="16">
        <f>-SUMPRODUCT(H55:H$134,$AC55:$AC$134)/$AC55</f>
        <v>0</v>
      </c>
      <c r="AS55" s="18">
        <f t="shared" si="37"/>
        <v>0.44819999999999999</v>
      </c>
      <c r="AT55" s="18">
        <f t="shared" si="37"/>
        <v>0</v>
      </c>
      <c r="AU55" s="18">
        <f t="shared" si="37"/>
        <v>0</v>
      </c>
      <c r="AV55" s="18">
        <f t="shared" si="37"/>
        <v>0</v>
      </c>
      <c r="AW55" s="18">
        <f t="shared" si="37"/>
        <v>0</v>
      </c>
      <c r="AX55" s="18">
        <f t="shared" si="37"/>
        <v>0</v>
      </c>
      <c r="AY55" s="18">
        <f t="shared" si="37"/>
        <v>0</v>
      </c>
      <c r="AZ55" s="18">
        <f t="shared" si="15"/>
        <v>0.44819999999999999</v>
      </c>
      <c r="BB55" s="18">
        <f t="shared" si="26"/>
        <v>0.44819999999999999</v>
      </c>
      <c r="BC55" s="18">
        <f t="shared" si="26"/>
        <v>0</v>
      </c>
      <c r="BD55" s="18">
        <f t="shared" si="16"/>
        <v>0.55180000000000007</v>
      </c>
    </row>
    <row r="56" spans="2:56" x14ac:dyDescent="0.3">
      <c r="B56" s="21">
        <f t="shared" si="17"/>
        <v>91</v>
      </c>
      <c r="D56" s="16">
        <f t="shared" si="18"/>
        <v>0</v>
      </c>
      <c r="E56" s="16"/>
      <c r="F56" s="16">
        <f t="shared" si="28"/>
        <v>0</v>
      </c>
      <c r="G56" s="16">
        <f t="shared" si="19"/>
        <v>0</v>
      </c>
      <c r="H56" s="16">
        <f t="shared" si="20"/>
        <v>0</v>
      </c>
      <c r="I56" s="16">
        <f t="shared" si="29"/>
        <v>0</v>
      </c>
      <c r="J56" s="16"/>
      <c r="K56" s="16">
        <f t="shared" si="3"/>
        <v>0</v>
      </c>
      <c r="L56" s="16">
        <f t="shared" si="4"/>
        <v>0</v>
      </c>
      <c r="N56" s="16">
        <f t="shared" si="30"/>
        <v>180176.03655097191</v>
      </c>
      <c r="P56" s="16">
        <f t="shared" si="31"/>
        <v>80754.899582145605</v>
      </c>
      <c r="Q56" s="16">
        <f t="shared" si="32"/>
        <v>0</v>
      </c>
      <c r="R56" s="16">
        <f t="shared" si="33"/>
        <v>0</v>
      </c>
      <c r="S56" s="16">
        <f t="shared" si="34"/>
        <v>0</v>
      </c>
      <c r="T56" s="16">
        <f t="shared" si="35"/>
        <v>0</v>
      </c>
      <c r="U56" s="16"/>
      <c r="V56" s="16">
        <f t="shared" si="21"/>
        <v>80754.899582145605</v>
      </c>
      <c r="W56" s="16">
        <f t="shared" si="38"/>
        <v>80754.899582145605</v>
      </c>
      <c r="X56" s="16">
        <f t="shared" si="38"/>
        <v>0</v>
      </c>
      <c r="Z56" s="16">
        <f t="shared" si="23"/>
        <v>99421.136968826308</v>
      </c>
      <c r="AA56" s="16">
        <f t="shared" si="24"/>
        <v>0</v>
      </c>
      <c r="AC56" s="17">
        <f t="shared" si="36"/>
        <v>0.13528160219074079</v>
      </c>
      <c r="AE56" s="16">
        <f>SUMPRODUCT(Z56:Z$134,$AC56:$AC$134)/$AC56</f>
        <v>875652.75102849572</v>
      </c>
      <c r="AF56" s="16">
        <f t="shared" si="12"/>
        <v>0</v>
      </c>
      <c r="AG56" s="18">
        <f t="shared" si="13"/>
        <v>0</v>
      </c>
      <c r="AH56" s="18">
        <f t="shared" si="25"/>
        <v>0</v>
      </c>
      <c r="AJ56" s="16">
        <f>SUMPRODUCT(N56:N$134,$AC56:$AC$134)/$AC56</f>
        <v>1586902.4121574766</v>
      </c>
      <c r="AK56" s="16">
        <f>SUMPRODUCT(P56:P$134,$AC56:$AC$134)/$AC56</f>
        <v>711249.66112898116</v>
      </c>
      <c r="AL56" s="16">
        <f>SUMPRODUCT(Q56:Q$134,$AC56:$AC$134)/$AC56</f>
        <v>0</v>
      </c>
      <c r="AM56" s="16">
        <f>SUMPRODUCT(R56:R$134,$AC56:$AC$134)/$AC56</f>
        <v>0</v>
      </c>
      <c r="AN56" s="16">
        <f>SUMPRODUCT(S56:S$134,$AC56:$AC$134)/$AC56</f>
        <v>0</v>
      </c>
      <c r="AO56" s="16">
        <f>SUMPRODUCT(T56:T$134,$AC56:$AC$134)/$AC56</f>
        <v>0</v>
      </c>
      <c r="AP56" s="16">
        <f>SUMPRODUCT(U56:U$134,$AC56:$AC$134)/$AC56</f>
        <v>0</v>
      </c>
      <c r="AQ56" s="16">
        <f>-SUMPRODUCT(H56:H$134,$AC56:$AC$134)/$AC56</f>
        <v>0</v>
      </c>
      <c r="AS56" s="18">
        <f t="shared" si="37"/>
        <v>0.4482000000000001</v>
      </c>
      <c r="AT56" s="18">
        <f t="shared" si="37"/>
        <v>0</v>
      </c>
      <c r="AU56" s="18">
        <f t="shared" si="37"/>
        <v>0</v>
      </c>
      <c r="AV56" s="18">
        <f t="shared" si="37"/>
        <v>0</v>
      </c>
      <c r="AW56" s="18">
        <f t="shared" si="37"/>
        <v>0</v>
      </c>
      <c r="AX56" s="18">
        <f t="shared" si="37"/>
        <v>0</v>
      </c>
      <c r="AY56" s="18">
        <f t="shared" si="37"/>
        <v>0</v>
      </c>
      <c r="AZ56" s="18">
        <f t="shared" si="15"/>
        <v>0.4482000000000001</v>
      </c>
      <c r="BB56" s="18">
        <f t="shared" si="26"/>
        <v>0.4482000000000001</v>
      </c>
      <c r="BC56" s="18">
        <f t="shared" si="26"/>
        <v>0</v>
      </c>
      <c r="BD56" s="18">
        <f t="shared" si="16"/>
        <v>0.55179999999999985</v>
      </c>
    </row>
    <row r="57" spans="2:56" x14ac:dyDescent="0.3">
      <c r="B57" s="21">
        <f t="shared" si="17"/>
        <v>92</v>
      </c>
      <c r="D57" s="16">
        <f t="shared" si="18"/>
        <v>0</v>
      </c>
      <c r="E57" s="16"/>
      <c r="F57" s="16">
        <f t="shared" si="28"/>
        <v>0</v>
      </c>
      <c r="G57" s="16">
        <f t="shared" si="19"/>
        <v>0</v>
      </c>
      <c r="H57" s="16">
        <f t="shared" si="20"/>
        <v>0</v>
      </c>
      <c r="I57" s="16">
        <f t="shared" si="29"/>
        <v>0</v>
      </c>
      <c r="J57" s="16"/>
      <c r="K57" s="16">
        <f t="shared" si="3"/>
        <v>0</v>
      </c>
      <c r="L57" s="16">
        <f t="shared" si="4"/>
        <v>0</v>
      </c>
      <c r="N57" s="16">
        <f t="shared" si="30"/>
        <v>183779.55728199132</v>
      </c>
      <c r="P57" s="16">
        <f t="shared" si="31"/>
        <v>82369.997573788511</v>
      </c>
      <c r="Q57" s="16">
        <f t="shared" si="32"/>
        <v>0</v>
      </c>
      <c r="R57" s="16">
        <f t="shared" si="33"/>
        <v>0</v>
      </c>
      <c r="S57" s="16">
        <f t="shared" si="34"/>
        <v>0</v>
      </c>
      <c r="T57" s="16">
        <f t="shared" si="35"/>
        <v>0</v>
      </c>
      <c r="U57" s="16"/>
      <c r="V57" s="16">
        <f t="shared" si="21"/>
        <v>82369.997573788511</v>
      </c>
      <c r="W57" s="16">
        <f t="shared" si="38"/>
        <v>82369.997573788511</v>
      </c>
      <c r="X57" s="16">
        <f t="shared" si="38"/>
        <v>0</v>
      </c>
      <c r="Z57" s="16">
        <f t="shared" si="23"/>
        <v>101409.55970820281</v>
      </c>
      <c r="AA57" s="16">
        <f t="shared" si="24"/>
        <v>0</v>
      </c>
      <c r="AC57" s="17">
        <f t="shared" si="36"/>
        <v>0.12883962113403885</v>
      </c>
      <c r="AE57" s="16">
        <f>SUMPRODUCT(Z57:Z$134,$AC57:$AC$134)/$AC57</f>
        <v>815043.19476265286</v>
      </c>
      <c r="AF57" s="16">
        <f t="shared" si="12"/>
        <v>0</v>
      </c>
      <c r="AG57" s="18">
        <f t="shared" si="13"/>
        <v>0</v>
      </c>
      <c r="AH57" s="18">
        <f t="shared" si="25"/>
        <v>0</v>
      </c>
      <c r="AJ57" s="16">
        <f>SUMPRODUCT(N57:N$134,$AC57:$AC$134)/$AC57</f>
        <v>1477062.6943868299</v>
      </c>
      <c r="AK57" s="16">
        <f>SUMPRODUCT(P57:P$134,$AC57:$AC$134)/$AC57</f>
        <v>662019.49962417735</v>
      </c>
      <c r="AL57" s="16">
        <f>SUMPRODUCT(Q57:Q$134,$AC57:$AC$134)/$AC57</f>
        <v>0</v>
      </c>
      <c r="AM57" s="16">
        <f>SUMPRODUCT(R57:R$134,$AC57:$AC$134)/$AC57</f>
        <v>0</v>
      </c>
      <c r="AN57" s="16">
        <f>SUMPRODUCT(S57:S$134,$AC57:$AC$134)/$AC57</f>
        <v>0</v>
      </c>
      <c r="AO57" s="16">
        <f>SUMPRODUCT(T57:T$134,$AC57:$AC$134)/$AC57</f>
        <v>0</v>
      </c>
      <c r="AP57" s="16">
        <f>SUMPRODUCT(U57:U$134,$AC57:$AC$134)/$AC57</f>
        <v>0</v>
      </c>
      <c r="AQ57" s="16">
        <f>-SUMPRODUCT(H57:H$134,$AC57:$AC$134)/$AC57</f>
        <v>0</v>
      </c>
      <c r="AS57" s="18">
        <f t="shared" si="37"/>
        <v>0.44820000000000015</v>
      </c>
      <c r="AT57" s="18">
        <f t="shared" si="37"/>
        <v>0</v>
      </c>
      <c r="AU57" s="18">
        <f t="shared" si="37"/>
        <v>0</v>
      </c>
      <c r="AV57" s="18">
        <f t="shared" si="37"/>
        <v>0</v>
      </c>
      <c r="AW57" s="18">
        <f t="shared" si="37"/>
        <v>0</v>
      </c>
      <c r="AX57" s="18">
        <f t="shared" si="37"/>
        <v>0</v>
      </c>
      <c r="AY57" s="18">
        <f t="shared" si="37"/>
        <v>0</v>
      </c>
      <c r="AZ57" s="18">
        <f t="shared" si="15"/>
        <v>0.44820000000000015</v>
      </c>
      <c r="BB57" s="18">
        <f t="shared" ref="BB57:BC89" si="39">SUMIF($AS$5:$AY$5,BB$5,$AS57:$AY57)</f>
        <v>0.44820000000000015</v>
      </c>
      <c r="BC57" s="18">
        <f t="shared" si="39"/>
        <v>0</v>
      </c>
      <c r="BD57" s="18">
        <f t="shared" si="16"/>
        <v>0.55179999999999985</v>
      </c>
    </row>
    <row r="58" spans="2:56" x14ac:dyDescent="0.3">
      <c r="B58" s="21">
        <f t="shared" si="17"/>
        <v>93</v>
      </c>
      <c r="D58" s="16">
        <f t="shared" si="18"/>
        <v>0</v>
      </c>
      <c r="E58" s="16"/>
      <c r="F58" s="16">
        <f t="shared" si="28"/>
        <v>0</v>
      </c>
      <c r="G58" s="16">
        <f t="shared" si="19"/>
        <v>0</v>
      </c>
      <c r="H58" s="16">
        <f t="shared" si="20"/>
        <v>0</v>
      </c>
      <c r="I58" s="16">
        <f t="shared" si="29"/>
        <v>0</v>
      </c>
      <c r="J58" s="16"/>
      <c r="K58" s="16">
        <f t="shared" si="3"/>
        <v>0</v>
      </c>
      <c r="L58" s="16">
        <f t="shared" si="4"/>
        <v>0</v>
      </c>
      <c r="N58" s="16">
        <f t="shared" si="30"/>
        <v>187455.14842763115</v>
      </c>
      <c r="P58" s="16">
        <f t="shared" si="31"/>
        <v>84017.397525264285</v>
      </c>
      <c r="Q58" s="16">
        <f t="shared" si="32"/>
        <v>0</v>
      </c>
      <c r="R58" s="16">
        <f t="shared" si="33"/>
        <v>0</v>
      </c>
      <c r="S58" s="16">
        <f t="shared" si="34"/>
        <v>0</v>
      </c>
      <c r="T58" s="16">
        <f t="shared" si="35"/>
        <v>0</v>
      </c>
      <c r="U58" s="16"/>
      <c r="V58" s="16">
        <f t="shared" si="21"/>
        <v>84017.397525264285</v>
      </c>
      <c r="W58" s="16">
        <f t="shared" si="38"/>
        <v>84017.397525264285</v>
      </c>
      <c r="X58" s="16">
        <f t="shared" si="38"/>
        <v>0</v>
      </c>
      <c r="Z58" s="16">
        <f t="shared" si="23"/>
        <v>103437.75090236687</v>
      </c>
      <c r="AA58" s="16">
        <f t="shared" si="24"/>
        <v>0</v>
      </c>
      <c r="AC58" s="17">
        <f t="shared" si="36"/>
        <v>0.12270440108003698</v>
      </c>
      <c r="AE58" s="16">
        <f>SUMPRODUCT(Z58:Z$134,$AC58:$AC$134)/$AC58</f>
        <v>749315.31680717273</v>
      </c>
      <c r="AF58" s="16">
        <f t="shared" si="12"/>
        <v>0</v>
      </c>
      <c r="AG58" s="18">
        <f t="shared" si="13"/>
        <v>0</v>
      </c>
      <c r="AH58" s="18">
        <f t="shared" si="25"/>
        <v>0</v>
      </c>
      <c r="AJ58" s="16">
        <f>SUMPRODUCT(N58:N$134,$AC58:$AC$134)/$AC58</f>
        <v>1357947.2939600807</v>
      </c>
      <c r="AK58" s="16">
        <f>SUMPRODUCT(P58:P$134,$AC58:$AC$134)/$AC58</f>
        <v>608631.97715290834</v>
      </c>
      <c r="AL58" s="16">
        <f>SUMPRODUCT(Q58:Q$134,$AC58:$AC$134)/$AC58</f>
        <v>0</v>
      </c>
      <c r="AM58" s="16">
        <f>SUMPRODUCT(R58:R$134,$AC58:$AC$134)/$AC58</f>
        <v>0</v>
      </c>
      <c r="AN58" s="16">
        <f>SUMPRODUCT(S58:S$134,$AC58:$AC$134)/$AC58</f>
        <v>0</v>
      </c>
      <c r="AO58" s="16">
        <f>SUMPRODUCT(T58:T$134,$AC58:$AC$134)/$AC58</f>
        <v>0</v>
      </c>
      <c r="AP58" s="16">
        <f>SUMPRODUCT(U58:U$134,$AC58:$AC$134)/$AC58</f>
        <v>0</v>
      </c>
      <c r="AQ58" s="16">
        <f>-SUMPRODUCT(H58:H$134,$AC58:$AC$134)/$AC58</f>
        <v>0</v>
      </c>
      <c r="AS58" s="18">
        <f t="shared" si="37"/>
        <v>0.4482000000000001</v>
      </c>
      <c r="AT58" s="18">
        <f t="shared" si="37"/>
        <v>0</v>
      </c>
      <c r="AU58" s="18">
        <f t="shared" si="37"/>
        <v>0</v>
      </c>
      <c r="AV58" s="18">
        <f t="shared" si="37"/>
        <v>0</v>
      </c>
      <c r="AW58" s="18">
        <f t="shared" si="37"/>
        <v>0</v>
      </c>
      <c r="AX58" s="18">
        <f t="shared" si="37"/>
        <v>0</v>
      </c>
      <c r="AY58" s="18">
        <f t="shared" si="37"/>
        <v>0</v>
      </c>
      <c r="AZ58" s="18">
        <f t="shared" si="15"/>
        <v>0.4482000000000001</v>
      </c>
      <c r="BB58" s="18">
        <f t="shared" si="39"/>
        <v>0.4482000000000001</v>
      </c>
      <c r="BC58" s="18">
        <f t="shared" si="39"/>
        <v>0</v>
      </c>
      <c r="BD58" s="18">
        <f t="shared" si="16"/>
        <v>0.55179999999999985</v>
      </c>
    </row>
    <row r="59" spans="2:56" x14ac:dyDescent="0.3">
      <c r="B59" s="21">
        <f t="shared" si="17"/>
        <v>94</v>
      </c>
      <c r="D59" s="16">
        <f t="shared" si="18"/>
        <v>0</v>
      </c>
      <c r="E59" s="16"/>
      <c r="F59" s="16">
        <f t="shared" si="28"/>
        <v>0</v>
      </c>
      <c r="G59" s="16">
        <f t="shared" si="19"/>
        <v>0</v>
      </c>
      <c r="H59" s="16">
        <f t="shared" si="20"/>
        <v>0</v>
      </c>
      <c r="I59" s="16">
        <f t="shared" si="29"/>
        <v>0</v>
      </c>
      <c r="J59" s="16"/>
      <c r="K59" s="16">
        <f t="shared" si="3"/>
        <v>0</v>
      </c>
      <c r="L59" s="16">
        <f t="shared" si="4"/>
        <v>0</v>
      </c>
      <c r="N59" s="16">
        <f t="shared" si="30"/>
        <v>191204.2513961838</v>
      </c>
      <c r="P59" s="16">
        <f t="shared" si="31"/>
        <v>85697.745475769581</v>
      </c>
      <c r="Q59" s="16">
        <f t="shared" si="32"/>
        <v>0</v>
      </c>
      <c r="R59" s="16">
        <f t="shared" si="33"/>
        <v>0</v>
      </c>
      <c r="S59" s="16">
        <f t="shared" si="34"/>
        <v>0</v>
      </c>
      <c r="T59" s="16">
        <f t="shared" si="35"/>
        <v>0</v>
      </c>
      <c r="U59" s="16"/>
      <c r="V59" s="16">
        <f t="shared" si="21"/>
        <v>85697.745475769581</v>
      </c>
      <c r="W59" s="16">
        <f t="shared" si="38"/>
        <v>85697.745475769581</v>
      </c>
      <c r="X59" s="16">
        <f t="shared" si="38"/>
        <v>0</v>
      </c>
      <c r="Z59" s="16">
        <f t="shared" si="23"/>
        <v>105506.50592041422</v>
      </c>
      <c r="AA59" s="16">
        <f t="shared" si="24"/>
        <v>0</v>
      </c>
      <c r="AC59" s="17">
        <f t="shared" si="36"/>
        <v>0.11686133436193999</v>
      </c>
      <c r="AE59" s="16">
        <f>SUMPRODUCT(Z59:Z$134,$AC59:$AC$134)/$AC59</f>
        <v>678171.44420004601</v>
      </c>
      <c r="AF59" s="16">
        <f t="shared" si="12"/>
        <v>0</v>
      </c>
      <c r="AG59" s="18">
        <f t="shared" si="13"/>
        <v>0</v>
      </c>
      <c r="AH59" s="18">
        <f t="shared" si="25"/>
        <v>0</v>
      </c>
      <c r="AJ59" s="16">
        <f>SUMPRODUCT(N59:N$134,$AC59:$AC$134)/$AC59</f>
        <v>1229016.7528090721</v>
      </c>
      <c r="AK59" s="16">
        <f>SUMPRODUCT(P59:P$134,$AC59:$AC$134)/$AC59</f>
        <v>550845.30860902613</v>
      </c>
      <c r="AL59" s="16">
        <f>SUMPRODUCT(Q59:Q$134,$AC59:$AC$134)/$AC59</f>
        <v>0</v>
      </c>
      <c r="AM59" s="16">
        <f>SUMPRODUCT(R59:R$134,$AC59:$AC$134)/$AC59</f>
        <v>0</v>
      </c>
      <c r="AN59" s="16">
        <f>SUMPRODUCT(S59:S$134,$AC59:$AC$134)/$AC59</f>
        <v>0</v>
      </c>
      <c r="AO59" s="16">
        <f>SUMPRODUCT(T59:T$134,$AC59:$AC$134)/$AC59</f>
        <v>0</v>
      </c>
      <c r="AP59" s="16">
        <f>SUMPRODUCT(U59:U$134,$AC59:$AC$134)/$AC59</f>
        <v>0</v>
      </c>
      <c r="AQ59" s="16">
        <f>-SUMPRODUCT(H59:H$134,$AC59:$AC$134)/$AC59</f>
        <v>0</v>
      </c>
      <c r="AS59" s="18">
        <f t="shared" si="37"/>
        <v>0.44819999999999999</v>
      </c>
      <c r="AT59" s="18">
        <f t="shared" si="37"/>
        <v>0</v>
      </c>
      <c r="AU59" s="18">
        <f t="shared" si="37"/>
        <v>0</v>
      </c>
      <c r="AV59" s="18">
        <f t="shared" si="37"/>
        <v>0</v>
      </c>
      <c r="AW59" s="18">
        <f t="shared" si="37"/>
        <v>0</v>
      </c>
      <c r="AX59" s="18">
        <f t="shared" si="37"/>
        <v>0</v>
      </c>
      <c r="AY59" s="18">
        <f t="shared" si="37"/>
        <v>0</v>
      </c>
      <c r="AZ59" s="18">
        <f t="shared" si="15"/>
        <v>0.44819999999999999</v>
      </c>
      <c r="BB59" s="18">
        <f t="shared" si="39"/>
        <v>0.44819999999999999</v>
      </c>
      <c r="BC59" s="18">
        <f t="shared" si="39"/>
        <v>0</v>
      </c>
      <c r="BD59" s="18">
        <f t="shared" si="16"/>
        <v>0.55180000000000007</v>
      </c>
    </row>
    <row r="60" spans="2:56" x14ac:dyDescent="0.3">
      <c r="B60" s="21">
        <f t="shared" si="17"/>
        <v>95</v>
      </c>
      <c r="D60" s="16">
        <f t="shared" si="18"/>
        <v>0</v>
      </c>
      <c r="E60" s="16"/>
      <c r="F60" s="16">
        <f t="shared" si="28"/>
        <v>0</v>
      </c>
      <c r="G60" s="16">
        <f t="shared" si="19"/>
        <v>0</v>
      </c>
      <c r="H60" s="16">
        <f t="shared" si="20"/>
        <v>0</v>
      </c>
      <c r="I60" s="16">
        <f t="shared" si="29"/>
        <v>0</v>
      </c>
      <c r="J60" s="16"/>
      <c r="K60" s="16">
        <f t="shared" si="3"/>
        <v>0</v>
      </c>
      <c r="L60" s="16">
        <f t="shared" si="4"/>
        <v>0</v>
      </c>
      <c r="N60" s="16">
        <f t="shared" si="30"/>
        <v>195028.33642410746</v>
      </c>
      <c r="P60" s="16">
        <f t="shared" si="31"/>
        <v>87411.700385284959</v>
      </c>
      <c r="Q60" s="16">
        <f t="shared" si="32"/>
        <v>0</v>
      </c>
      <c r="R60" s="16">
        <f t="shared" si="33"/>
        <v>0</v>
      </c>
      <c r="S60" s="16">
        <f t="shared" si="34"/>
        <v>0</v>
      </c>
      <c r="T60" s="16">
        <f t="shared" si="35"/>
        <v>0</v>
      </c>
      <c r="U60" s="16"/>
      <c r="V60" s="16">
        <f t="shared" si="21"/>
        <v>87411.700385284959</v>
      </c>
      <c r="W60" s="16">
        <f t="shared" si="38"/>
        <v>87411.700385284959</v>
      </c>
      <c r="X60" s="16">
        <f t="shared" si="38"/>
        <v>0</v>
      </c>
      <c r="Z60" s="16">
        <f t="shared" si="23"/>
        <v>107616.6360388225</v>
      </c>
      <c r="AA60" s="16">
        <f t="shared" si="24"/>
        <v>0</v>
      </c>
      <c r="AC60" s="17">
        <f t="shared" si="36"/>
        <v>0.1112965089161333</v>
      </c>
      <c r="AE60" s="16">
        <f>SUMPRODUCT(Z60:Z$134,$AC60:$AC$134)/$AC60</f>
        <v>601298.18519361364</v>
      </c>
      <c r="AF60" s="16">
        <f t="shared" si="12"/>
        <v>0</v>
      </c>
      <c r="AG60" s="18">
        <f t="shared" si="13"/>
        <v>0</v>
      </c>
      <c r="AH60" s="18">
        <f t="shared" si="25"/>
        <v>0</v>
      </c>
      <c r="AJ60" s="16">
        <f>SUMPRODUCT(N60:N$134,$AC60:$AC$134)/$AC60</f>
        <v>1089703.1264835331</v>
      </c>
      <c r="AK60" s="16">
        <f>SUMPRODUCT(P60:P$134,$AC60:$AC$134)/$AC60</f>
        <v>488404.94128991954</v>
      </c>
      <c r="AL60" s="16">
        <f>SUMPRODUCT(Q60:Q$134,$AC60:$AC$134)/$AC60</f>
        <v>0</v>
      </c>
      <c r="AM60" s="16">
        <f>SUMPRODUCT(R60:R$134,$AC60:$AC$134)/$AC60</f>
        <v>0</v>
      </c>
      <c r="AN60" s="16">
        <f>SUMPRODUCT(S60:S$134,$AC60:$AC$134)/$AC60</f>
        <v>0</v>
      </c>
      <c r="AO60" s="16">
        <f>SUMPRODUCT(T60:T$134,$AC60:$AC$134)/$AC60</f>
        <v>0</v>
      </c>
      <c r="AP60" s="16">
        <f>SUMPRODUCT(U60:U$134,$AC60:$AC$134)/$AC60</f>
        <v>0</v>
      </c>
      <c r="AQ60" s="16">
        <f>-SUMPRODUCT(H60:H$134,$AC60:$AC$134)/$AC60</f>
        <v>0</v>
      </c>
      <c r="AS60" s="18">
        <f t="shared" si="37"/>
        <v>0.44820000000000004</v>
      </c>
      <c r="AT60" s="18">
        <f t="shared" si="37"/>
        <v>0</v>
      </c>
      <c r="AU60" s="18">
        <f t="shared" si="37"/>
        <v>0</v>
      </c>
      <c r="AV60" s="18">
        <f t="shared" si="37"/>
        <v>0</v>
      </c>
      <c r="AW60" s="18">
        <f t="shared" si="37"/>
        <v>0</v>
      </c>
      <c r="AX60" s="18">
        <f t="shared" si="37"/>
        <v>0</v>
      </c>
      <c r="AY60" s="18">
        <f t="shared" si="37"/>
        <v>0</v>
      </c>
      <c r="AZ60" s="18">
        <f t="shared" si="15"/>
        <v>0.44820000000000004</v>
      </c>
      <c r="BB60" s="18">
        <f t="shared" si="39"/>
        <v>0.44820000000000004</v>
      </c>
      <c r="BC60" s="18">
        <f t="shared" si="39"/>
        <v>0</v>
      </c>
      <c r="BD60" s="18">
        <f t="shared" si="16"/>
        <v>0.55179999999999996</v>
      </c>
    </row>
    <row r="61" spans="2:56" x14ac:dyDescent="0.3">
      <c r="B61" s="21">
        <f t="shared" si="17"/>
        <v>96</v>
      </c>
      <c r="D61" s="16">
        <f t="shared" si="18"/>
        <v>0</v>
      </c>
      <c r="E61" s="16"/>
      <c r="F61" s="16">
        <f t="shared" si="28"/>
        <v>0</v>
      </c>
      <c r="G61" s="16">
        <f t="shared" si="19"/>
        <v>0</v>
      </c>
      <c r="H61" s="16">
        <f t="shared" si="20"/>
        <v>0</v>
      </c>
      <c r="I61" s="16">
        <f t="shared" si="29"/>
        <v>0</v>
      </c>
      <c r="J61" s="16"/>
      <c r="K61" s="16">
        <f t="shared" si="3"/>
        <v>0</v>
      </c>
      <c r="L61" s="16">
        <f t="shared" si="4"/>
        <v>0</v>
      </c>
      <c r="N61" s="16">
        <f t="shared" si="30"/>
        <v>198928.90315258963</v>
      </c>
      <c r="P61" s="16">
        <f t="shared" si="31"/>
        <v>89159.934392990675</v>
      </c>
      <c r="Q61" s="16">
        <f t="shared" si="32"/>
        <v>0</v>
      </c>
      <c r="R61" s="16">
        <f t="shared" si="33"/>
        <v>0</v>
      </c>
      <c r="S61" s="16">
        <f t="shared" si="34"/>
        <v>0</v>
      </c>
      <c r="T61" s="16">
        <f t="shared" si="35"/>
        <v>0</v>
      </c>
      <c r="U61" s="16"/>
      <c r="V61" s="16">
        <f t="shared" si="21"/>
        <v>89159.934392990675</v>
      </c>
      <c r="W61" s="16">
        <f t="shared" si="38"/>
        <v>89159.934392990675</v>
      </c>
      <c r="X61" s="16">
        <f t="shared" si="38"/>
        <v>0</v>
      </c>
      <c r="Z61" s="16">
        <f t="shared" si="23"/>
        <v>109768.96875959895</v>
      </c>
      <c r="AA61" s="16">
        <f t="shared" si="24"/>
        <v>0</v>
      </c>
      <c r="AC61" s="17">
        <f t="shared" si="36"/>
        <v>0.10599667515822221</v>
      </c>
      <c r="AE61" s="16">
        <f>SUMPRODUCT(Z61:Z$134,$AC61:$AC$134)/$AC61</f>
        <v>518365.62661253044</v>
      </c>
      <c r="AF61" s="16">
        <f t="shared" si="12"/>
        <v>0</v>
      </c>
      <c r="AG61" s="18">
        <f t="shared" si="13"/>
        <v>0</v>
      </c>
      <c r="AH61" s="18">
        <f t="shared" si="25"/>
        <v>0</v>
      </c>
      <c r="AJ61" s="16">
        <f>SUMPRODUCT(N61:N$134,$AC61:$AC$134)/$AC61</f>
        <v>939408.5295623967</v>
      </c>
      <c r="AK61" s="16">
        <f>SUMPRODUCT(P61:P$134,$AC61:$AC$134)/$AC61</f>
        <v>421042.9029498662</v>
      </c>
      <c r="AL61" s="16">
        <f>SUMPRODUCT(Q61:Q$134,$AC61:$AC$134)/$AC61</f>
        <v>0</v>
      </c>
      <c r="AM61" s="16">
        <f>SUMPRODUCT(R61:R$134,$AC61:$AC$134)/$AC61</f>
        <v>0</v>
      </c>
      <c r="AN61" s="16">
        <f>SUMPRODUCT(S61:S$134,$AC61:$AC$134)/$AC61</f>
        <v>0</v>
      </c>
      <c r="AO61" s="16">
        <f>SUMPRODUCT(T61:T$134,$AC61:$AC$134)/$AC61</f>
        <v>0</v>
      </c>
      <c r="AP61" s="16">
        <f>SUMPRODUCT(U61:U$134,$AC61:$AC$134)/$AC61</f>
        <v>0</v>
      </c>
      <c r="AQ61" s="16">
        <f>-SUMPRODUCT(H61:H$134,$AC61:$AC$134)/$AC61</f>
        <v>0</v>
      </c>
      <c r="AS61" s="18">
        <f t="shared" si="37"/>
        <v>0.44819999999999999</v>
      </c>
      <c r="AT61" s="18">
        <f t="shared" si="37"/>
        <v>0</v>
      </c>
      <c r="AU61" s="18">
        <f t="shared" si="37"/>
        <v>0</v>
      </c>
      <c r="AV61" s="18">
        <f t="shared" si="37"/>
        <v>0</v>
      </c>
      <c r="AW61" s="18">
        <f t="shared" si="37"/>
        <v>0</v>
      </c>
      <c r="AX61" s="18">
        <f t="shared" si="37"/>
        <v>0</v>
      </c>
      <c r="AY61" s="18">
        <f t="shared" si="37"/>
        <v>0</v>
      </c>
      <c r="AZ61" s="18">
        <f t="shared" si="15"/>
        <v>0.44819999999999999</v>
      </c>
      <c r="BB61" s="18">
        <f t="shared" si="39"/>
        <v>0.44819999999999999</v>
      </c>
      <c r="BC61" s="18">
        <f t="shared" si="39"/>
        <v>0</v>
      </c>
      <c r="BD61" s="18">
        <f t="shared" si="16"/>
        <v>0.55180000000000007</v>
      </c>
    </row>
    <row r="62" spans="2:56" x14ac:dyDescent="0.3">
      <c r="B62" s="21">
        <f t="shared" si="17"/>
        <v>97</v>
      </c>
      <c r="D62" s="16">
        <f t="shared" si="18"/>
        <v>0</v>
      </c>
      <c r="E62" s="16"/>
      <c r="F62" s="16">
        <f t="shared" si="28"/>
        <v>0</v>
      </c>
      <c r="G62" s="16">
        <f t="shared" si="19"/>
        <v>0</v>
      </c>
      <c r="H62" s="16">
        <f t="shared" si="20"/>
        <v>0</v>
      </c>
      <c r="I62" s="16">
        <f t="shared" si="29"/>
        <v>0</v>
      </c>
      <c r="J62" s="16"/>
      <c r="K62" s="16">
        <f t="shared" si="3"/>
        <v>0</v>
      </c>
      <c r="L62" s="16">
        <f t="shared" si="4"/>
        <v>0</v>
      </c>
      <c r="N62" s="16">
        <f t="shared" si="30"/>
        <v>202907.48121564137</v>
      </c>
      <c r="P62" s="16">
        <f t="shared" si="31"/>
        <v>90943.133080850457</v>
      </c>
      <c r="Q62" s="16">
        <f t="shared" si="32"/>
        <v>0</v>
      </c>
      <c r="R62" s="16">
        <f t="shared" si="33"/>
        <v>0</v>
      </c>
      <c r="S62" s="16">
        <f t="shared" si="34"/>
        <v>0</v>
      </c>
      <c r="T62" s="16">
        <f t="shared" si="35"/>
        <v>0</v>
      </c>
      <c r="U62" s="16"/>
      <c r="V62" s="16">
        <f t="shared" si="21"/>
        <v>90943.133080850457</v>
      </c>
      <c r="W62" s="16">
        <f t="shared" si="38"/>
        <v>90943.133080850457</v>
      </c>
      <c r="X62" s="16">
        <f t="shared" si="38"/>
        <v>0</v>
      </c>
      <c r="Z62" s="16">
        <f t="shared" si="23"/>
        <v>111964.34813479091</v>
      </c>
      <c r="AA62" s="16">
        <f t="shared" si="24"/>
        <v>0</v>
      </c>
      <c r="AC62" s="17">
        <f t="shared" si="36"/>
        <v>0.10094921443640208</v>
      </c>
      <c r="AE62" s="16">
        <f>SUMPRODUCT(Z62:Z$134,$AC62:$AC$134)/$AC62</f>
        <v>429026.49074557825</v>
      </c>
      <c r="AF62" s="16">
        <f t="shared" si="12"/>
        <v>0</v>
      </c>
      <c r="AG62" s="18">
        <f t="shared" si="13"/>
        <v>0</v>
      </c>
      <c r="AH62" s="18">
        <f t="shared" si="25"/>
        <v>0</v>
      </c>
      <c r="AJ62" s="16">
        <f>SUMPRODUCT(N62:N$134,$AC62:$AC$134)/$AC62</f>
        <v>777503.60773029772</v>
      </c>
      <c r="AK62" s="16">
        <f>SUMPRODUCT(P62:P$134,$AC62:$AC$134)/$AC62</f>
        <v>348477.11698471941</v>
      </c>
      <c r="AL62" s="16">
        <f>SUMPRODUCT(Q62:Q$134,$AC62:$AC$134)/$AC62</f>
        <v>0</v>
      </c>
      <c r="AM62" s="16">
        <f>SUMPRODUCT(R62:R$134,$AC62:$AC$134)/$AC62</f>
        <v>0</v>
      </c>
      <c r="AN62" s="16">
        <f>SUMPRODUCT(S62:S$134,$AC62:$AC$134)/$AC62</f>
        <v>0</v>
      </c>
      <c r="AO62" s="16">
        <f>SUMPRODUCT(T62:T$134,$AC62:$AC$134)/$AC62</f>
        <v>0</v>
      </c>
      <c r="AP62" s="16">
        <f>SUMPRODUCT(U62:U$134,$AC62:$AC$134)/$AC62</f>
        <v>0</v>
      </c>
      <c r="AQ62" s="16">
        <f>-SUMPRODUCT(H62:H$134,$AC62:$AC$134)/$AC62</f>
        <v>0</v>
      </c>
      <c r="AS62" s="18">
        <f t="shared" si="37"/>
        <v>0.44819999999999999</v>
      </c>
      <c r="AT62" s="18">
        <f t="shared" si="37"/>
        <v>0</v>
      </c>
      <c r="AU62" s="18">
        <f t="shared" si="37"/>
        <v>0</v>
      </c>
      <c r="AV62" s="18">
        <f t="shared" si="37"/>
        <v>0</v>
      </c>
      <c r="AW62" s="18">
        <f t="shared" si="37"/>
        <v>0</v>
      </c>
      <c r="AX62" s="18">
        <f t="shared" si="37"/>
        <v>0</v>
      </c>
      <c r="AY62" s="18">
        <f t="shared" si="37"/>
        <v>0</v>
      </c>
      <c r="AZ62" s="18">
        <f t="shared" si="15"/>
        <v>0.44819999999999999</v>
      </c>
      <c r="BB62" s="18">
        <f t="shared" si="39"/>
        <v>0.44819999999999999</v>
      </c>
      <c r="BC62" s="18">
        <f t="shared" si="39"/>
        <v>0</v>
      </c>
      <c r="BD62" s="18">
        <f t="shared" si="16"/>
        <v>0.55180000000000007</v>
      </c>
    </row>
    <row r="63" spans="2:56" x14ac:dyDescent="0.3">
      <c r="B63" s="21">
        <f t="shared" si="17"/>
        <v>98</v>
      </c>
      <c r="D63" s="16">
        <f t="shared" si="18"/>
        <v>0</v>
      </c>
      <c r="E63" s="16"/>
      <c r="F63" s="16">
        <f t="shared" si="28"/>
        <v>0</v>
      </c>
      <c r="G63" s="16">
        <f t="shared" si="19"/>
        <v>0</v>
      </c>
      <c r="H63" s="16">
        <f t="shared" si="20"/>
        <v>0</v>
      </c>
      <c r="I63" s="16">
        <f t="shared" si="29"/>
        <v>0</v>
      </c>
      <c r="J63" s="16"/>
      <c r="K63" s="16">
        <f t="shared" si="3"/>
        <v>0</v>
      </c>
      <c r="L63" s="16">
        <f t="shared" si="4"/>
        <v>0</v>
      </c>
      <c r="N63" s="16">
        <f t="shared" si="30"/>
        <v>206965.63083995422</v>
      </c>
      <c r="P63" s="16">
        <f t="shared" si="31"/>
        <v>92761.995742467479</v>
      </c>
      <c r="Q63" s="16">
        <f t="shared" si="32"/>
        <v>0</v>
      </c>
      <c r="R63" s="16">
        <f t="shared" si="33"/>
        <v>0</v>
      </c>
      <c r="S63" s="16">
        <f t="shared" si="34"/>
        <v>0</v>
      </c>
      <c r="T63" s="16">
        <f t="shared" si="35"/>
        <v>0</v>
      </c>
      <c r="U63" s="16"/>
      <c r="V63" s="16">
        <f t="shared" si="21"/>
        <v>92761.995742467479</v>
      </c>
      <c r="W63" s="16">
        <f t="shared" si="38"/>
        <v>92761.995742467479</v>
      </c>
      <c r="X63" s="16">
        <f t="shared" si="38"/>
        <v>0</v>
      </c>
      <c r="Z63" s="16">
        <f t="shared" si="23"/>
        <v>114203.63509748674</v>
      </c>
      <c r="AA63" s="16">
        <f t="shared" si="24"/>
        <v>0</v>
      </c>
      <c r="AC63" s="17">
        <f t="shared" si="36"/>
        <v>9.6142108987049613E-2</v>
      </c>
      <c r="AE63" s="16">
        <f>SUMPRODUCT(Z63:Z$134,$AC63:$AC$134)/$AC63</f>
        <v>332915.24974132661</v>
      </c>
      <c r="AF63" s="16">
        <f t="shared" si="12"/>
        <v>0</v>
      </c>
      <c r="AG63" s="18">
        <f t="shared" si="13"/>
        <v>0</v>
      </c>
      <c r="AH63" s="18">
        <f t="shared" si="25"/>
        <v>0</v>
      </c>
      <c r="AJ63" s="16">
        <f>SUMPRODUCT(N63:N$134,$AC63:$AC$134)/$AC63</f>
        <v>603325.93284038908</v>
      </c>
      <c r="AK63" s="16">
        <f>SUMPRODUCT(P63:P$134,$AC63:$AC$134)/$AC63</f>
        <v>270410.68309906236</v>
      </c>
      <c r="AL63" s="16">
        <f>SUMPRODUCT(Q63:Q$134,$AC63:$AC$134)/$AC63</f>
        <v>0</v>
      </c>
      <c r="AM63" s="16">
        <f>SUMPRODUCT(R63:R$134,$AC63:$AC$134)/$AC63</f>
        <v>0</v>
      </c>
      <c r="AN63" s="16">
        <f>SUMPRODUCT(S63:S$134,$AC63:$AC$134)/$AC63</f>
        <v>0</v>
      </c>
      <c r="AO63" s="16">
        <f>SUMPRODUCT(T63:T$134,$AC63:$AC$134)/$AC63</f>
        <v>0</v>
      </c>
      <c r="AP63" s="16">
        <f>SUMPRODUCT(U63:U$134,$AC63:$AC$134)/$AC63</f>
        <v>0</v>
      </c>
      <c r="AQ63" s="16">
        <f>-SUMPRODUCT(H63:H$134,$AC63:$AC$134)/$AC63</f>
        <v>0</v>
      </c>
      <c r="AS63" s="18">
        <f t="shared" ref="AS63:AY95" si="40">IFERROR(AK63/$AJ63,0)</f>
        <v>0.44819999999999993</v>
      </c>
      <c r="AT63" s="18">
        <f t="shared" si="40"/>
        <v>0</v>
      </c>
      <c r="AU63" s="18">
        <f t="shared" si="40"/>
        <v>0</v>
      </c>
      <c r="AV63" s="18">
        <f t="shared" si="40"/>
        <v>0</v>
      </c>
      <c r="AW63" s="18">
        <f t="shared" si="40"/>
        <v>0</v>
      </c>
      <c r="AX63" s="18">
        <f t="shared" si="40"/>
        <v>0</v>
      </c>
      <c r="AY63" s="18">
        <f t="shared" si="40"/>
        <v>0</v>
      </c>
      <c r="AZ63" s="18">
        <f t="shared" si="15"/>
        <v>0.44819999999999993</v>
      </c>
      <c r="BB63" s="18">
        <f t="shared" si="39"/>
        <v>0.44819999999999993</v>
      </c>
      <c r="BC63" s="18">
        <f t="shared" si="39"/>
        <v>0</v>
      </c>
      <c r="BD63" s="18">
        <f t="shared" si="16"/>
        <v>0.55180000000000007</v>
      </c>
    </row>
    <row r="64" spans="2:56" x14ac:dyDescent="0.3">
      <c r="B64" s="21">
        <f t="shared" si="17"/>
        <v>99</v>
      </c>
      <c r="D64" s="16">
        <f t="shared" si="18"/>
        <v>0</v>
      </c>
      <c r="E64" s="16"/>
      <c r="F64" s="16">
        <f t="shared" si="28"/>
        <v>0</v>
      </c>
      <c r="G64" s="16">
        <f t="shared" si="19"/>
        <v>0</v>
      </c>
      <c r="H64" s="16">
        <f t="shared" si="20"/>
        <v>0</v>
      </c>
      <c r="I64" s="16">
        <f t="shared" si="29"/>
        <v>0</v>
      </c>
      <c r="J64" s="16"/>
      <c r="K64" s="16">
        <f t="shared" si="3"/>
        <v>0</v>
      </c>
      <c r="L64" s="16">
        <f t="shared" si="4"/>
        <v>0</v>
      </c>
      <c r="N64" s="16">
        <f t="shared" si="30"/>
        <v>211104.9434567533</v>
      </c>
      <c r="P64" s="16">
        <f t="shared" si="31"/>
        <v>94617.235657316836</v>
      </c>
      <c r="Q64" s="16">
        <f t="shared" si="32"/>
        <v>0</v>
      </c>
      <c r="R64" s="16">
        <f t="shared" si="33"/>
        <v>0</v>
      </c>
      <c r="S64" s="16">
        <f t="shared" si="34"/>
        <v>0</v>
      </c>
      <c r="T64" s="16">
        <f t="shared" si="35"/>
        <v>0</v>
      </c>
      <c r="U64" s="16"/>
      <c r="V64" s="16">
        <f t="shared" si="21"/>
        <v>94617.235657316836</v>
      </c>
      <c r="W64" s="16">
        <f t="shared" si="38"/>
        <v>94617.235657316836</v>
      </c>
      <c r="X64" s="16">
        <f t="shared" si="38"/>
        <v>0</v>
      </c>
      <c r="Z64" s="16">
        <f t="shared" si="23"/>
        <v>116487.70779943647</v>
      </c>
      <c r="AA64" s="16">
        <f t="shared" si="24"/>
        <v>0</v>
      </c>
      <c r="AC64" s="17">
        <f t="shared" si="36"/>
        <v>9.1563913320999626E-2</v>
      </c>
      <c r="AE64" s="16">
        <f>SUMPRODUCT(Z64:Z$134,$AC64:$AC$134)/$AC64</f>
        <v>229647.19537603192</v>
      </c>
      <c r="AF64" s="16">
        <f t="shared" si="12"/>
        <v>0</v>
      </c>
      <c r="AG64" s="18">
        <f t="shared" si="13"/>
        <v>0</v>
      </c>
      <c r="AH64" s="18">
        <f t="shared" si="25"/>
        <v>0</v>
      </c>
      <c r="AJ64" s="16">
        <f>SUMPRODUCT(N64:N$134,$AC64:$AC$134)/$AC64</f>
        <v>416178.31710045651</v>
      </c>
      <c r="AK64" s="16">
        <f>SUMPRODUCT(P64:P$134,$AC64:$AC$134)/$AC64</f>
        <v>186531.12172442462</v>
      </c>
      <c r="AL64" s="16">
        <f>SUMPRODUCT(Q64:Q$134,$AC64:$AC$134)/$AC64</f>
        <v>0</v>
      </c>
      <c r="AM64" s="16">
        <f>SUMPRODUCT(R64:R$134,$AC64:$AC$134)/$AC64</f>
        <v>0</v>
      </c>
      <c r="AN64" s="16">
        <f>SUMPRODUCT(S64:S$134,$AC64:$AC$134)/$AC64</f>
        <v>0</v>
      </c>
      <c r="AO64" s="16">
        <f>SUMPRODUCT(T64:T$134,$AC64:$AC$134)/$AC64</f>
        <v>0</v>
      </c>
      <c r="AP64" s="16">
        <f>SUMPRODUCT(U64:U$134,$AC64:$AC$134)/$AC64</f>
        <v>0</v>
      </c>
      <c r="AQ64" s="16">
        <f>-SUMPRODUCT(H64:H$134,$AC64:$AC$134)/$AC64</f>
        <v>0</v>
      </c>
      <c r="AS64" s="18">
        <f t="shared" si="40"/>
        <v>0.44820000000000004</v>
      </c>
      <c r="AT64" s="18">
        <f t="shared" si="40"/>
        <v>0</v>
      </c>
      <c r="AU64" s="18">
        <f t="shared" si="40"/>
        <v>0</v>
      </c>
      <c r="AV64" s="18">
        <f t="shared" si="40"/>
        <v>0</v>
      </c>
      <c r="AW64" s="18">
        <f t="shared" si="40"/>
        <v>0</v>
      </c>
      <c r="AX64" s="18">
        <f t="shared" si="40"/>
        <v>0</v>
      </c>
      <c r="AY64" s="18">
        <f t="shared" si="40"/>
        <v>0</v>
      </c>
      <c r="AZ64" s="18">
        <f t="shared" si="15"/>
        <v>0.44820000000000004</v>
      </c>
      <c r="BB64" s="18">
        <f t="shared" si="39"/>
        <v>0.44820000000000004</v>
      </c>
      <c r="BC64" s="18">
        <f t="shared" si="39"/>
        <v>0</v>
      </c>
      <c r="BD64" s="18">
        <f t="shared" si="16"/>
        <v>0.55179999999999996</v>
      </c>
    </row>
    <row r="65" spans="2:56" x14ac:dyDescent="0.3">
      <c r="B65" s="21">
        <f t="shared" si="17"/>
        <v>100</v>
      </c>
      <c r="D65" s="16">
        <f t="shared" si="18"/>
        <v>0</v>
      </c>
      <c r="E65" s="16"/>
      <c r="F65" s="16">
        <f t="shared" si="28"/>
        <v>0</v>
      </c>
      <c r="G65" s="16">
        <f t="shared" si="19"/>
        <v>0</v>
      </c>
      <c r="H65" s="16">
        <f t="shared" si="20"/>
        <v>0</v>
      </c>
      <c r="I65" s="16">
        <f t="shared" si="29"/>
        <v>0</v>
      </c>
      <c r="J65" s="16"/>
      <c r="K65" s="16">
        <f t="shared" si="3"/>
        <v>0</v>
      </c>
      <c r="L65" s="16">
        <f t="shared" si="4"/>
        <v>0</v>
      </c>
      <c r="N65" s="16">
        <f t="shared" si="30"/>
        <v>215327.04232588838</v>
      </c>
      <c r="P65" s="16">
        <f t="shared" si="31"/>
        <v>96509.580370463169</v>
      </c>
      <c r="Q65" s="16">
        <f t="shared" si="32"/>
        <v>0</v>
      </c>
      <c r="R65" s="16">
        <f t="shared" si="33"/>
        <v>0</v>
      </c>
      <c r="S65" s="16">
        <f t="shared" si="34"/>
        <v>0</v>
      </c>
      <c r="T65" s="16">
        <f t="shared" si="35"/>
        <v>0</v>
      </c>
      <c r="U65" s="16"/>
      <c r="V65" s="16">
        <f t="shared" si="21"/>
        <v>96509.580370463169</v>
      </c>
      <c r="W65" s="16">
        <f t="shared" si="38"/>
        <v>96509.580370463169</v>
      </c>
      <c r="X65" s="16">
        <f t="shared" si="38"/>
        <v>0</v>
      </c>
      <c r="Z65" s="16">
        <f t="shared" si="23"/>
        <v>118817.46195542521</v>
      </c>
      <c r="AA65" s="16">
        <f t="shared" si="24"/>
        <v>0</v>
      </c>
      <c r="AC65" s="17">
        <f t="shared" si="36"/>
        <v>8.7203726972380588E-2</v>
      </c>
      <c r="AE65" s="16">
        <f>SUMPRODUCT(Z65:Z$134,$AC65:$AC$134)/$AC65</f>
        <v>118817.46195542521</v>
      </c>
      <c r="AF65" s="16">
        <f t="shared" si="12"/>
        <v>0</v>
      </c>
      <c r="AG65" s="18">
        <f t="shared" si="13"/>
        <v>0</v>
      </c>
      <c r="AH65" s="18">
        <f t="shared" si="25"/>
        <v>0</v>
      </c>
      <c r="AJ65" s="16">
        <f>SUMPRODUCT(N65:N$134,$AC65:$AC$134)/$AC65</f>
        <v>215327.04232588841</v>
      </c>
      <c r="AK65" s="16">
        <f>SUMPRODUCT(P65:P$134,$AC65:$AC$134)/$AC65</f>
        <v>96509.580370463183</v>
      </c>
      <c r="AL65" s="16">
        <f>SUMPRODUCT(Q65:Q$134,$AC65:$AC$134)/$AC65</f>
        <v>0</v>
      </c>
      <c r="AM65" s="16">
        <f>SUMPRODUCT(R65:R$134,$AC65:$AC$134)/$AC65</f>
        <v>0</v>
      </c>
      <c r="AN65" s="16">
        <f>SUMPRODUCT(S65:S$134,$AC65:$AC$134)/$AC65</f>
        <v>0</v>
      </c>
      <c r="AO65" s="16">
        <f>SUMPRODUCT(T65:T$134,$AC65:$AC$134)/$AC65</f>
        <v>0</v>
      </c>
      <c r="AP65" s="16">
        <f>SUMPRODUCT(U65:U$134,$AC65:$AC$134)/$AC65</f>
        <v>0</v>
      </c>
      <c r="AQ65" s="16">
        <f>-SUMPRODUCT(H65:H$134,$AC65:$AC$134)/$AC65</f>
        <v>0</v>
      </c>
      <c r="AS65" s="18">
        <f t="shared" si="40"/>
        <v>0.44819999999999999</v>
      </c>
      <c r="AT65" s="18">
        <f t="shared" si="40"/>
        <v>0</v>
      </c>
      <c r="AU65" s="18">
        <f t="shared" si="40"/>
        <v>0</v>
      </c>
      <c r="AV65" s="18">
        <f t="shared" si="40"/>
        <v>0</v>
      </c>
      <c r="AW65" s="18">
        <f t="shared" si="40"/>
        <v>0</v>
      </c>
      <c r="AX65" s="18">
        <f t="shared" si="40"/>
        <v>0</v>
      </c>
      <c r="AY65" s="18">
        <f t="shared" si="40"/>
        <v>0</v>
      </c>
      <c r="AZ65" s="18">
        <f t="shared" si="15"/>
        <v>0.44819999999999999</v>
      </c>
      <c r="BB65" s="18">
        <f t="shared" si="39"/>
        <v>0.44819999999999999</v>
      </c>
      <c r="BC65" s="18">
        <f t="shared" si="39"/>
        <v>0</v>
      </c>
      <c r="BD65" s="18">
        <f t="shared" si="16"/>
        <v>0.55180000000000007</v>
      </c>
    </row>
    <row r="66" spans="2:56" x14ac:dyDescent="0.3">
      <c r="B66" s="21">
        <f t="shared" si="17"/>
        <v>101</v>
      </c>
      <c r="D66" s="16">
        <f t="shared" si="18"/>
        <v>0</v>
      </c>
      <c r="E66" s="16"/>
      <c r="F66" s="16">
        <f t="shared" si="28"/>
        <v>0</v>
      </c>
      <c r="G66" s="16">
        <f t="shared" si="19"/>
        <v>0</v>
      </c>
      <c r="H66" s="16">
        <f t="shared" si="20"/>
        <v>0</v>
      </c>
      <c r="I66" s="16">
        <f t="shared" si="29"/>
        <v>0</v>
      </c>
      <c r="J66" s="16"/>
      <c r="K66" s="16">
        <f t="shared" si="3"/>
        <v>0</v>
      </c>
      <c r="L66" s="16">
        <f t="shared" si="4"/>
        <v>0</v>
      </c>
      <c r="N66" s="16">
        <f t="shared" si="30"/>
        <v>0</v>
      </c>
      <c r="P66" s="16">
        <f t="shared" si="31"/>
        <v>0</v>
      </c>
      <c r="Q66" s="16">
        <f t="shared" si="32"/>
        <v>0</v>
      </c>
      <c r="R66" s="16">
        <f t="shared" si="33"/>
        <v>0</v>
      </c>
      <c r="S66" s="16">
        <f t="shared" si="34"/>
        <v>0</v>
      </c>
      <c r="T66" s="16">
        <f t="shared" si="35"/>
        <v>0</v>
      </c>
      <c r="U66" s="16"/>
      <c r="V66" s="16">
        <f t="shared" si="21"/>
        <v>0</v>
      </c>
      <c r="W66" s="16">
        <f t="shared" si="38"/>
        <v>0</v>
      </c>
      <c r="X66" s="16">
        <f t="shared" si="38"/>
        <v>0</v>
      </c>
      <c r="Z66" s="16">
        <f t="shared" si="23"/>
        <v>0</v>
      </c>
      <c r="AA66" s="16">
        <f t="shared" si="24"/>
        <v>0</v>
      </c>
      <c r="AC66" s="17">
        <f t="shared" si="36"/>
        <v>8.3051168545124371E-2</v>
      </c>
      <c r="AE66" s="16">
        <f>SUMPRODUCT(Z66:Z$134,$AC66:$AC$134)/$AC66</f>
        <v>0</v>
      </c>
      <c r="AF66" s="16">
        <f t="shared" si="12"/>
        <v>0</v>
      </c>
      <c r="AG66" s="18">
        <f t="shared" si="13"/>
        <v>0</v>
      </c>
      <c r="AH66" s="18">
        <f t="shared" si="25"/>
        <v>0</v>
      </c>
      <c r="AJ66" s="16">
        <f>SUMPRODUCT(N66:N$134,$AC66:$AC$134)/$AC66</f>
        <v>0</v>
      </c>
      <c r="AK66" s="16">
        <f>SUMPRODUCT(P66:P$134,$AC66:$AC$134)/$AC66</f>
        <v>0</v>
      </c>
      <c r="AL66" s="16">
        <f>SUMPRODUCT(Q66:Q$134,$AC66:$AC$134)/$AC66</f>
        <v>0</v>
      </c>
      <c r="AM66" s="16">
        <f>SUMPRODUCT(R66:R$134,$AC66:$AC$134)/$AC66</f>
        <v>0</v>
      </c>
      <c r="AN66" s="16">
        <f>SUMPRODUCT(S66:S$134,$AC66:$AC$134)/$AC66</f>
        <v>0</v>
      </c>
      <c r="AO66" s="16">
        <f>SUMPRODUCT(T66:T$134,$AC66:$AC$134)/$AC66</f>
        <v>0</v>
      </c>
      <c r="AP66" s="16">
        <f>SUMPRODUCT(U66:U$134,$AC66:$AC$134)/$AC66</f>
        <v>0</v>
      </c>
      <c r="AQ66" s="16">
        <f>-SUMPRODUCT(H66:H$134,$AC66:$AC$134)/$AC66</f>
        <v>0</v>
      </c>
      <c r="AS66" s="18">
        <f t="shared" si="40"/>
        <v>0</v>
      </c>
      <c r="AT66" s="18">
        <f t="shared" si="40"/>
        <v>0</v>
      </c>
      <c r="AU66" s="18">
        <f t="shared" si="40"/>
        <v>0</v>
      </c>
      <c r="AV66" s="18">
        <f t="shared" si="40"/>
        <v>0</v>
      </c>
      <c r="AW66" s="18">
        <f t="shared" si="40"/>
        <v>0</v>
      </c>
      <c r="AX66" s="18">
        <f t="shared" si="40"/>
        <v>0</v>
      </c>
      <c r="AY66" s="18">
        <f t="shared" si="40"/>
        <v>0</v>
      </c>
      <c r="AZ66" s="18">
        <f t="shared" si="15"/>
        <v>0</v>
      </c>
      <c r="BB66" s="18">
        <f t="shared" si="39"/>
        <v>0</v>
      </c>
      <c r="BC66" s="18">
        <f t="shared" si="39"/>
        <v>0</v>
      </c>
      <c r="BD66" s="18">
        <f t="shared" si="16"/>
        <v>1</v>
      </c>
    </row>
    <row r="67" spans="2:56" x14ac:dyDescent="0.3">
      <c r="B67" s="21">
        <f t="shared" si="17"/>
        <v>102</v>
      </c>
      <c r="D67" s="16">
        <f t="shared" si="18"/>
        <v>0</v>
      </c>
      <c r="E67" s="16"/>
      <c r="F67" s="16">
        <f t="shared" si="28"/>
        <v>0</v>
      </c>
      <c r="G67" s="16">
        <f t="shared" si="19"/>
        <v>0</v>
      </c>
      <c r="H67" s="16">
        <f t="shared" si="20"/>
        <v>0</v>
      </c>
      <c r="I67" s="16">
        <f t="shared" si="29"/>
        <v>0</v>
      </c>
      <c r="J67" s="16"/>
      <c r="K67" s="16">
        <f t="shared" si="3"/>
        <v>0</v>
      </c>
      <c r="L67" s="16">
        <f t="shared" si="4"/>
        <v>0</v>
      </c>
      <c r="N67" s="16">
        <f t="shared" si="30"/>
        <v>0</v>
      </c>
      <c r="P67" s="16">
        <f t="shared" si="31"/>
        <v>0</v>
      </c>
      <c r="Q67" s="16">
        <f t="shared" si="32"/>
        <v>0</v>
      </c>
      <c r="R67" s="16">
        <f t="shared" si="33"/>
        <v>0</v>
      </c>
      <c r="S67" s="16">
        <f t="shared" si="34"/>
        <v>0</v>
      </c>
      <c r="T67" s="16">
        <f t="shared" si="35"/>
        <v>0</v>
      </c>
      <c r="U67" s="16"/>
      <c r="V67" s="16">
        <f t="shared" si="21"/>
        <v>0</v>
      </c>
      <c r="W67" s="16">
        <f t="shared" si="38"/>
        <v>0</v>
      </c>
      <c r="X67" s="16">
        <f t="shared" si="38"/>
        <v>0</v>
      </c>
      <c r="Z67" s="16">
        <f t="shared" si="23"/>
        <v>0</v>
      </c>
      <c r="AA67" s="16">
        <f t="shared" si="24"/>
        <v>0</v>
      </c>
      <c r="AC67" s="17">
        <f t="shared" si="36"/>
        <v>7.9096350995356543E-2</v>
      </c>
      <c r="AE67" s="16">
        <f>SUMPRODUCT(Z67:Z$134,$AC67:$AC$134)/$AC67</f>
        <v>0</v>
      </c>
      <c r="AF67" s="16">
        <f t="shared" si="12"/>
        <v>0</v>
      </c>
      <c r="AG67" s="18">
        <f t="shared" si="13"/>
        <v>0</v>
      </c>
      <c r="AH67" s="18">
        <f t="shared" si="25"/>
        <v>0</v>
      </c>
      <c r="AJ67" s="16">
        <f>SUMPRODUCT(N67:N$134,$AC67:$AC$134)/$AC67</f>
        <v>0</v>
      </c>
      <c r="AK67" s="16">
        <f>SUMPRODUCT(P67:P$134,$AC67:$AC$134)/$AC67</f>
        <v>0</v>
      </c>
      <c r="AL67" s="16">
        <f>SUMPRODUCT(Q67:Q$134,$AC67:$AC$134)/$AC67</f>
        <v>0</v>
      </c>
      <c r="AM67" s="16">
        <f>SUMPRODUCT(R67:R$134,$AC67:$AC$134)/$AC67</f>
        <v>0</v>
      </c>
      <c r="AN67" s="16">
        <f>SUMPRODUCT(S67:S$134,$AC67:$AC$134)/$AC67</f>
        <v>0</v>
      </c>
      <c r="AO67" s="16">
        <f>SUMPRODUCT(T67:T$134,$AC67:$AC$134)/$AC67</f>
        <v>0</v>
      </c>
      <c r="AP67" s="16">
        <f>SUMPRODUCT(U67:U$134,$AC67:$AC$134)/$AC67</f>
        <v>0</v>
      </c>
      <c r="AQ67" s="16">
        <f>-SUMPRODUCT(H67:H$134,$AC67:$AC$134)/$AC67</f>
        <v>0</v>
      </c>
      <c r="AS67" s="18">
        <f t="shared" si="40"/>
        <v>0</v>
      </c>
      <c r="AT67" s="18">
        <f t="shared" si="40"/>
        <v>0</v>
      </c>
      <c r="AU67" s="18">
        <f t="shared" si="40"/>
        <v>0</v>
      </c>
      <c r="AV67" s="18">
        <f t="shared" si="40"/>
        <v>0</v>
      </c>
      <c r="AW67" s="18">
        <f t="shared" si="40"/>
        <v>0</v>
      </c>
      <c r="AX67" s="18">
        <f t="shared" si="40"/>
        <v>0</v>
      </c>
      <c r="AY67" s="18">
        <f t="shared" si="40"/>
        <v>0</v>
      </c>
      <c r="AZ67" s="18">
        <f t="shared" si="15"/>
        <v>0</v>
      </c>
      <c r="BB67" s="18">
        <f t="shared" si="39"/>
        <v>0</v>
      </c>
      <c r="BC67" s="18">
        <f t="shared" si="39"/>
        <v>0</v>
      </c>
      <c r="BD67" s="18">
        <f t="shared" si="16"/>
        <v>1</v>
      </c>
    </row>
    <row r="68" spans="2:56" x14ac:dyDescent="0.3">
      <c r="B68" s="21">
        <f t="shared" si="17"/>
        <v>103</v>
      </c>
      <c r="D68" s="16">
        <f t="shared" si="18"/>
        <v>0</v>
      </c>
      <c r="E68" s="16"/>
      <c r="F68" s="16">
        <f t="shared" si="28"/>
        <v>0</v>
      </c>
      <c r="G68" s="16">
        <f t="shared" si="19"/>
        <v>0</v>
      </c>
      <c r="H68" s="16">
        <f t="shared" si="20"/>
        <v>0</v>
      </c>
      <c r="I68" s="16">
        <f t="shared" si="29"/>
        <v>0</v>
      </c>
      <c r="J68" s="16"/>
      <c r="K68" s="16">
        <f t="shared" si="3"/>
        <v>0</v>
      </c>
      <c r="L68" s="16">
        <f t="shared" si="4"/>
        <v>0</v>
      </c>
      <c r="N68" s="16">
        <f t="shared" si="30"/>
        <v>0</v>
      </c>
      <c r="P68" s="16">
        <f t="shared" si="31"/>
        <v>0</v>
      </c>
      <c r="Q68" s="16">
        <f t="shared" si="32"/>
        <v>0</v>
      </c>
      <c r="R68" s="16">
        <f t="shared" si="33"/>
        <v>0</v>
      </c>
      <c r="S68" s="16">
        <f t="shared" si="34"/>
        <v>0</v>
      </c>
      <c r="T68" s="16">
        <f t="shared" si="35"/>
        <v>0</v>
      </c>
      <c r="U68" s="16"/>
      <c r="V68" s="16">
        <f t="shared" si="21"/>
        <v>0</v>
      </c>
      <c r="W68" s="16">
        <f t="shared" si="38"/>
        <v>0</v>
      </c>
      <c r="X68" s="16">
        <f t="shared" si="38"/>
        <v>0</v>
      </c>
      <c r="Z68" s="16">
        <f t="shared" si="23"/>
        <v>0</v>
      </c>
      <c r="AA68" s="16">
        <f t="shared" si="24"/>
        <v>0</v>
      </c>
      <c r="AC68" s="17">
        <f t="shared" si="36"/>
        <v>7.5329858090815757E-2</v>
      </c>
      <c r="AE68" s="16">
        <f>SUMPRODUCT(Z68:Z$134,$AC68:$AC$134)/$AC68</f>
        <v>0</v>
      </c>
      <c r="AF68" s="16">
        <f t="shared" si="12"/>
        <v>0</v>
      </c>
      <c r="AG68" s="18">
        <f t="shared" si="13"/>
        <v>0</v>
      </c>
      <c r="AH68" s="18">
        <f t="shared" si="25"/>
        <v>0</v>
      </c>
      <c r="AJ68" s="16">
        <f>SUMPRODUCT(N68:N$134,$AC68:$AC$134)/$AC68</f>
        <v>0</v>
      </c>
      <c r="AK68" s="16">
        <f>SUMPRODUCT(P68:P$134,$AC68:$AC$134)/$AC68</f>
        <v>0</v>
      </c>
      <c r="AL68" s="16">
        <f>SUMPRODUCT(Q68:Q$134,$AC68:$AC$134)/$AC68</f>
        <v>0</v>
      </c>
      <c r="AM68" s="16">
        <f>SUMPRODUCT(R68:R$134,$AC68:$AC$134)/$AC68</f>
        <v>0</v>
      </c>
      <c r="AN68" s="16">
        <f>SUMPRODUCT(S68:S$134,$AC68:$AC$134)/$AC68</f>
        <v>0</v>
      </c>
      <c r="AO68" s="16">
        <f>SUMPRODUCT(T68:T$134,$AC68:$AC$134)/$AC68</f>
        <v>0</v>
      </c>
      <c r="AP68" s="16">
        <f>SUMPRODUCT(U68:U$134,$AC68:$AC$134)/$AC68</f>
        <v>0</v>
      </c>
      <c r="AQ68" s="16">
        <f>-SUMPRODUCT(H68:H$134,$AC68:$AC$134)/$AC68</f>
        <v>0</v>
      </c>
      <c r="AS68" s="18">
        <f t="shared" si="40"/>
        <v>0</v>
      </c>
      <c r="AT68" s="18">
        <f t="shared" si="40"/>
        <v>0</v>
      </c>
      <c r="AU68" s="18">
        <f t="shared" si="40"/>
        <v>0</v>
      </c>
      <c r="AV68" s="18">
        <f t="shared" si="40"/>
        <v>0</v>
      </c>
      <c r="AW68" s="18">
        <f t="shared" si="40"/>
        <v>0</v>
      </c>
      <c r="AX68" s="18">
        <f t="shared" si="40"/>
        <v>0</v>
      </c>
      <c r="AY68" s="18">
        <f t="shared" si="40"/>
        <v>0</v>
      </c>
      <c r="AZ68" s="18">
        <f t="shared" si="15"/>
        <v>0</v>
      </c>
      <c r="BB68" s="18">
        <f t="shared" si="39"/>
        <v>0</v>
      </c>
      <c r="BC68" s="18">
        <f t="shared" si="39"/>
        <v>0</v>
      </c>
      <c r="BD68" s="18">
        <f t="shared" si="16"/>
        <v>1</v>
      </c>
    </row>
    <row r="69" spans="2:56" x14ac:dyDescent="0.3">
      <c r="B69" s="21">
        <f t="shared" si="17"/>
        <v>104</v>
      </c>
      <c r="D69" s="16">
        <f t="shared" si="18"/>
        <v>0</v>
      </c>
      <c r="E69" s="16"/>
      <c r="F69" s="16">
        <f t="shared" si="28"/>
        <v>0</v>
      </c>
      <c r="G69" s="16">
        <f t="shared" si="19"/>
        <v>0</v>
      </c>
      <c r="H69" s="16">
        <f t="shared" si="20"/>
        <v>0</v>
      </c>
      <c r="I69" s="16">
        <f t="shared" si="29"/>
        <v>0</v>
      </c>
      <c r="J69" s="16"/>
      <c r="K69" s="16">
        <f t="shared" si="3"/>
        <v>0</v>
      </c>
      <c r="L69" s="16">
        <f t="shared" si="4"/>
        <v>0</v>
      </c>
      <c r="N69" s="16">
        <f t="shared" si="30"/>
        <v>0</v>
      </c>
      <c r="P69" s="16">
        <f t="shared" si="31"/>
        <v>0</v>
      </c>
      <c r="Q69" s="16">
        <f t="shared" si="32"/>
        <v>0</v>
      </c>
      <c r="R69" s="16">
        <f t="shared" si="33"/>
        <v>0</v>
      </c>
      <c r="S69" s="16">
        <f t="shared" si="34"/>
        <v>0</v>
      </c>
      <c r="T69" s="16">
        <f t="shared" si="35"/>
        <v>0</v>
      </c>
      <c r="U69" s="16"/>
      <c r="V69" s="16">
        <f t="shared" si="21"/>
        <v>0</v>
      </c>
      <c r="W69" s="16">
        <f t="shared" si="38"/>
        <v>0</v>
      </c>
      <c r="X69" s="16">
        <f t="shared" si="38"/>
        <v>0</v>
      </c>
      <c r="Z69" s="16">
        <f t="shared" si="23"/>
        <v>0</v>
      </c>
      <c r="AA69" s="16">
        <f t="shared" si="24"/>
        <v>0</v>
      </c>
      <c r="AC69" s="17">
        <f t="shared" si="36"/>
        <v>7.1742721991253117E-2</v>
      </c>
      <c r="AE69" s="16">
        <f>SUMPRODUCT(Z69:Z$134,$AC69:$AC$134)/$AC69</f>
        <v>0</v>
      </c>
      <c r="AF69" s="16">
        <f t="shared" si="12"/>
        <v>0</v>
      </c>
      <c r="AG69" s="18">
        <f t="shared" si="13"/>
        <v>0</v>
      </c>
      <c r="AH69" s="18">
        <f t="shared" si="25"/>
        <v>0</v>
      </c>
      <c r="AJ69" s="16">
        <f>SUMPRODUCT(N69:N$134,$AC69:$AC$134)/$AC69</f>
        <v>0</v>
      </c>
      <c r="AK69" s="16">
        <f>SUMPRODUCT(P69:P$134,$AC69:$AC$134)/$AC69</f>
        <v>0</v>
      </c>
      <c r="AL69" s="16">
        <f>SUMPRODUCT(Q69:Q$134,$AC69:$AC$134)/$AC69</f>
        <v>0</v>
      </c>
      <c r="AM69" s="16">
        <f>SUMPRODUCT(R69:R$134,$AC69:$AC$134)/$AC69</f>
        <v>0</v>
      </c>
      <c r="AN69" s="16">
        <f>SUMPRODUCT(S69:S$134,$AC69:$AC$134)/$AC69</f>
        <v>0</v>
      </c>
      <c r="AO69" s="16">
        <f>SUMPRODUCT(T69:T$134,$AC69:$AC$134)/$AC69</f>
        <v>0</v>
      </c>
      <c r="AP69" s="16">
        <f>SUMPRODUCT(U69:U$134,$AC69:$AC$134)/$AC69</f>
        <v>0</v>
      </c>
      <c r="AQ69" s="16">
        <f>-SUMPRODUCT(H69:H$134,$AC69:$AC$134)/$AC69</f>
        <v>0</v>
      </c>
      <c r="AS69" s="18">
        <f t="shared" si="40"/>
        <v>0</v>
      </c>
      <c r="AT69" s="18">
        <f t="shared" si="40"/>
        <v>0</v>
      </c>
      <c r="AU69" s="18">
        <f t="shared" si="40"/>
        <v>0</v>
      </c>
      <c r="AV69" s="18">
        <f t="shared" si="40"/>
        <v>0</v>
      </c>
      <c r="AW69" s="18">
        <f t="shared" si="40"/>
        <v>0</v>
      </c>
      <c r="AX69" s="18">
        <f t="shared" si="40"/>
        <v>0</v>
      </c>
      <c r="AY69" s="18">
        <f t="shared" si="40"/>
        <v>0</v>
      </c>
      <c r="AZ69" s="18">
        <f t="shared" si="15"/>
        <v>0</v>
      </c>
      <c r="BB69" s="18">
        <f t="shared" si="39"/>
        <v>0</v>
      </c>
      <c r="BC69" s="18">
        <f t="shared" si="39"/>
        <v>0</v>
      </c>
      <c r="BD69" s="18">
        <f t="shared" si="16"/>
        <v>1</v>
      </c>
    </row>
    <row r="70" spans="2:56" x14ac:dyDescent="0.3">
      <c r="B70" s="21">
        <f t="shared" si="17"/>
        <v>105</v>
      </c>
      <c r="D70" s="16">
        <f t="shared" si="18"/>
        <v>0</v>
      </c>
      <c r="E70" s="16"/>
      <c r="F70" s="16">
        <f t="shared" si="28"/>
        <v>0</v>
      </c>
      <c r="G70" s="16">
        <f t="shared" si="19"/>
        <v>0</v>
      </c>
      <c r="H70" s="16">
        <f t="shared" si="20"/>
        <v>0</v>
      </c>
      <c r="I70" s="16">
        <f t="shared" si="29"/>
        <v>0</v>
      </c>
      <c r="J70" s="16"/>
      <c r="K70" s="16">
        <f t="shared" si="3"/>
        <v>0</v>
      </c>
      <c r="L70" s="16">
        <f t="shared" si="4"/>
        <v>0</v>
      </c>
      <c r="N70" s="16">
        <f t="shared" si="30"/>
        <v>0</v>
      </c>
      <c r="P70" s="16">
        <f t="shared" si="31"/>
        <v>0</v>
      </c>
      <c r="Q70" s="16">
        <f t="shared" si="32"/>
        <v>0</v>
      </c>
      <c r="R70" s="16">
        <f t="shared" si="33"/>
        <v>0</v>
      </c>
      <c r="S70" s="16">
        <f t="shared" si="34"/>
        <v>0</v>
      </c>
      <c r="T70" s="16">
        <f t="shared" si="35"/>
        <v>0</v>
      </c>
      <c r="U70" s="16"/>
      <c r="V70" s="16">
        <f t="shared" si="21"/>
        <v>0</v>
      </c>
      <c r="W70" s="16">
        <f t="shared" si="38"/>
        <v>0</v>
      </c>
      <c r="X70" s="16">
        <f t="shared" si="38"/>
        <v>0</v>
      </c>
      <c r="Z70" s="16">
        <f t="shared" si="23"/>
        <v>0</v>
      </c>
      <c r="AA70" s="16">
        <f t="shared" si="24"/>
        <v>0</v>
      </c>
      <c r="AC70" s="17">
        <f t="shared" si="36"/>
        <v>6.8326401896431521E-2</v>
      </c>
      <c r="AE70" s="16">
        <f>SUMPRODUCT(Z70:Z$134,$AC70:$AC$134)/$AC70</f>
        <v>0</v>
      </c>
      <c r="AF70" s="16">
        <f t="shared" si="12"/>
        <v>0</v>
      </c>
      <c r="AG70" s="18">
        <f t="shared" si="13"/>
        <v>0</v>
      </c>
      <c r="AH70" s="18">
        <f t="shared" si="25"/>
        <v>0</v>
      </c>
      <c r="AJ70" s="16">
        <f>SUMPRODUCT(N70:N$134,$AC70:$AC$134)/$AC70</f>
        <v>0</v>
      </c>
      <c r="AK70" s="16">
        <f>SUMPRODUCT(P70:P$134,$AC70:$AC$134)/$AC70</f>
        <v>0</v>
      </c>
      <c r="AL70" s="16">
        <f>SUMPRODUCT(Q70:Q$134,$AC70:$AC$134)/$AC70</f>
        <v>0</v>
      </c>
      <c r="AM70" s="16">
        <f>SUMPRODUCT(R70:R$134,$AC70:$AC$134)/$AC70</f>
        <v>0</v>
      </c>
      <c r="AN70" s="16">
        <f>SUMPRODUCT(S70:S$134,$AC70:$AC$134)/$AC70</f>
        <v>0</v>
      </c>
      <c r="AO70" s="16">
        <f>SUMPRODUCT(T70:T$134,$AC70:$AC$134)/$AC70</f>
        <v>0</v>
      </c>
      <c r="AP70" s="16">
        <f>SUMPRODUCT(U70:U$134,$AC70:$AC$134)/$AC70</f>
        <v>0</v>
      </c>
      <c r="AQ70" s="16">
        <f>-SUMPRODUCT(H70:H$134,$AC70:$AC$134)/$AC70</f>
        <v>0</v>
      </c>
      <c r="AS70" s="18">
        <f t="shared" si="40"/>
        <v>0</v>
      </c>
      <c r="AT70" s="18">
        <f t="shared" si="40"/>
        <v>0</v>
      </c>
      <c r="AU70" s="18">
        <f t="shared" si="40"/>
        <v>0</v>
      </c>
      <c r="AV70" s="18">
        <f t="shared" si="40"/>
        <v>0</v>
      </c>
      <c r="AW70" s="18">
        <f t="shared" si="40"/>
        <v>0</v>
      </c>
      <c r="AX70" s="18">
        <f t="shared" si="40"/>
        <v>0</v>
      </c>
      <c r="AY70" s="18">
        <f t="shared" si="40"/>
        <v>0</v>
      </c>
      <c r="AZ70" s="18">
        <f t="shared" si="15"/>
        <v>0</v>
      </c>
      <c r="BB70" s="18">
        <f t="shared" si="39"/>
        <v>0</v>
      </c>
      <c r="BC70" s="18">
        <f t="shared" si="39"/>
        <v>0</v>
      </c>
      <c r="BD70" s="18">
        <f t="shared" si="16"/>
        <v>1</v>
      </c>
    </row>
    <row r="71" spans="2:56" x14ac:dyDescent="0.3">
      <c r="B71" s="21">
        <f t="shared" si="17"/>
        <v>106</v>
      </c>
      <c r="D71" s="16">
        <f t="shared" si="18"/>
        <v>0</v>
      </c>
      <c r="E71" s="16"/>
      <c r="F71" s="16">
        <f t="shared" si="28"/>
        <v>0</v>
      </c>
      <c r="G71" s="16">
        <f t="shared" si="19"/>
        <v>0</v>
      </c>
      <c r="H71" s="16">
        <f t="shared" si="20"/>
        <v>0</v>
      </c>
      <c r="I71" s="16">
        <f t="shared" si="29"/>
        <v>0</v>
      </c>
      <c r="J71" s="16"/>
      <c r="K71" s="16">
        <f t="shared" si="3"/>
        <v>0</v>
      </c>
      <c r="L71" s="16">
        <f t="shared" si="4"/>
        <v>0</v>
      </c>
      <c r="N71" s="16">
        <f t="shared" si="30"/>
        <v>0</v>
      </c>
      <c r="P71" s="16">
        <f t="shared" si="31"/>
        <v>0</v>
      </c>
      <c r="Q71" s="16">
        <f t="shared" si="32"/>
        <v>0</v>
      </c>
      <c r="R71" s="16">
        <f t="shared" si="33"/>
        <v>0</v>
      </c>
      <c r="S71" s="16">
        <f t="shared" si="34"/>
        <v>0</v>
      </c>
      <c r="T71" s="16">
        <f t="shared" si="35"/>
        <v>0</v>
      </c>
      <c r="U71" s="16"/>
      <c r="V71" s="16">
        <f t="shared" si="21"/>
        <v>0</v>
      </c>
      <c r="W71" s="16">
        <f t="shared" si="38"/>
        <v>0</v>
      </c>
      <c r="X71" s="16">
        <f t="shared" si="38"/>
        <v>0</v>
      </c>
      <c r="Z71" s="16">
        <f t="shared" si="23"/>
        <v>0</v>
      </c>
      <c r="AA71" s="16">
        <f t="shared" si="24"/>
        <v>0</v>
      </c>
      <c r="AC71" s="17">
        <f t="shared" si="36"/>
        <v>6.5072763710887174E-2</v>
      </c>
      <c r="AE71" s="16">
        <f>SUMPRODUCT(Z71:Z$134,$AC71:$AC$134)/$AC71</f>
        <v>0</v>
      </c>
      <c r="AF71" s="16">
        <f t="shared" si="12"/>
        <v>0</v>
      </c>
      <c r="AG71" s="18">
        <f t="shared" si="13"/>
        <v>0</v>
      </c>
      <c r="AH71" s="18">
        <f t="shared" si="25"/>
        <v>0</v>
      </c>
      <c r="AJ71" s="16">
        <f>SUMPRODUCT(N71:N$134,$AC71:$AC$134)/$AC71</f>
        <v>0</v>
      </c>
      <c r="AK71" s="16">
        <f>SUMPRODUCT(P71:P$134,$AC71:$AC$134)/$AC71</f>
        <v>0</v>
      </c>
      <c r="AL71" s="16">
        <f>SUMPRODUCT(Q71:Q$134,$AC71:$AC$134)/$AC71</f>
        <v>0</v>
      </c>
      <c r="AM71" s="16">
        <f>SUMPRODUCT(R71:R$134,$AC71:$AC$134)/$AC71</f>
        <v>0</v>
      </c>
      <c r="AN71" s="16">
        <f>SUMPRODUCT(S71:S$134,$AC71:$AC$134)/$AC71</f>
        <v>0</v>
      </c>
      <c r="AO71" s="16">
        <f>SUMPRODUCT(T71:T$134,$AC71:$AC$134)/$AC71</f>
        <v>0</v>
      </c>
      <c r="AP71" s="16">
        <f>SUMPRODUCT(U71:U$134,$AC71:$AC$134)/$AC71</f>
        <v>0</v>
      </c>
      <c r="AQ71" s="16">
        <f>-SUMPRODUCT(H71:H$134,$AC71:$AC$134)/$AC71</f>
        <v>0</v>
      </c>
      <c r="AS71" s="18">
        <f t="shared" si="40"/>
        <v>0</v>
      </c>
      <c r="AT71" s="18">
        <f t="shared" si="40"/>
        <v>0</v>
      </c>
      <c r="AU71" s="18">
        <f t="shared" si="40"/>
        <v>0</v>
      </c>
      <c r="AV71" s="18">
        <f t="shared" si="40"/>
        <v>0</v>
      </c>
      <c r="AW71" s="18">
        <f t="shared" si="40"/>
        <v>0</v>
      </c>
      <c r="AX71" s="18">
        <f t="shared" si="40"/>
        <v>0</v>
      </c>
      <c r="AY71" s="18">
        <f t="shared" si="40"/>
        <v>0</v>
      </c>
      <c r="AZ71" s="18">
        <f t="shared" si="15"/>
        <v>0</v>
      </c>
      <c r="BB71" s="18">
        <f t="shared" si="39"/>
        <v>0</v>
      </c>
      <c r="BC71" s="18">
        <f t="shared" si="39"/>
        <v>0</v>
      </c>
      <c r="BD71" s="18">
        <f t="shared" si="16"/>
        <v>1</v>
      </c>
    </row>
    <row r="72" spans="2:56" x14ac:dyDescent="0.3">
      <c r="B72" s="21">
        <f t="shared" si="17"/>
        <v>107</v>
      </c>
      <c r="D72" s="16">
        <f t="shared" si="18"/>
        <v>0</v>
      </c>
      <c r="E72" s="16"/>
      <c r="F72" s="16">
        <f t="shared" si="28"/>
        <v>0</v>
      </c>
      <c r="G72" s="16">
        <f t="shared" si="19"/>
        <v>0</v>
      </c>
      <c r="H72" s="16">
        <f t="shared" si="20"/>
        <v>0</v>
      </c>
      <c r="I72" s="16">
        <f t="shared" si="29"/>
        <v>0</v>
      </c>
      <c r="J72" s="16"/>
      <c r="K72" s="16">
        <f t="shared" si="3"/>
        <v>0</v>
      </c>
      <c r="L72" s="16">
        <f t="shared" si="4"/>
        <v>0</v>
      </c>
      <c r="N72" s="16">
        <f t="shared" si="30"/>
        <v>0</v>
      </c>
      <c r="P72" s="16">
        <f t="shared" si="31"/>
        <v>0</v>
      </c>
      <c r="Q72" s="16">
        <f t="shared" si="32"/>
        <v>0</v>
      </c>
      <c r="R72" s="16">
        <f t="shared" si="33"/>
        <v>0</v>
      </c>
      <c r="S72" s="16">
        <f t="shared" si="34"/>
        <v>0</v>
      </c>
      <c r="T72" s="16">
        <f t="shared" si="35"/>
        <v>0</v>
      </c>
      <c r="U72" s="16"/>
      <c r="V72" s="16">
        <f t="shared" si="21"/>
        <v>0</v>
      </c>
      <c r="W72" s="16">
        <f t="shared" si="38"/>
        <v>0</v>
      </c>
      <c r="X72" s="16">
        <f t="shared" si="38"/>
        <v>0</v>
      </c>
      <c r="Z72" s="16">
        <f t="shared" si="23"/>
        <v>0</v>
      </c>
      <c r="AA72" s="16">
        <f t="shared" si="24"/>
        <v>0</v>
      </c>
      <c r="AC72" s="17">
        <f t="shared" si="36"/>
        <v>6.1974060677035397E-2</v>
      </c>
      <c r="AE72" s="16">
        <f>SUMPRODUCT(Z72:Z$134,$AC72:$AC$134)/$AC72</f>
        <v>0</v>
      </c>
      <c r="AF72" s="16">
        <f t="shared" si="12"/>
        <v>0</v>
      </c>
      <c r="AG72" s="18">
        <f t="shared" si="13"/>
        <v>0</v>
      </c>
      <c r="AH72" s="18">
        <f t="shared" si="25"/>
        <v>0</v>
      </c>
      <c r="AJ72" s="16">
        <f>SUMPRODUCT(N72:N$134,$AC72:$AC$134)/$AC72</f>
        <v>0</v>
      </c>
      <c r="AK72" s="16">
        <f>SUMPRODUCT(P72:P$134,$AC72:$AC$134)/$AC72</f>
        <v>0</v>
      </c>
      <c r="AL72" s="16">
        <f>SUMPRODUCT(Q72:Q$134,$AC72:$AC$134)/$AC72</f>
        <v>0</v>
      </c>
      <c r="AM72" s="16">
        <f>SUMPRODUCT(R72:R$134,$AC72:$AC$134)/$AC72</f>
        <v>0</v>
      </c>
      <c r="AN72" s="16">
        <f>SUMPRODUCT(S72:S$134,$AC72:$AC$134)/$AC72</f>
        <v>0</v>
      </c>
      <c r="AO72" s="16">
        <f>SUMPRODUCT(T72:T$134,$AC72:$AC$134)/$AC72</f>
        <v>0</v>
      </c>
      <c r="AP72" s="16">
        <f>SUMPRODUCT(U72:U$134,$AC72:$AC$134)/$AC72</f>
        <v>0</v>
      </c>
      <c r="AQ72" s="16">
        <f>-SUMPRODUCT(H72:H$134,$AC72:$AC$134)/$AC72</f>
        <v>0</v>
      </c>
      <c r="AS72" s="18">
        <f t="shared" si="40"/>
        <v>0</v>
      </c>
      <c r="AT72" s="18">
        <f t="shared" si="40"/>
        <v>0</v>
      </c>
      <c r="AU72" s="18">
        <f t="shared" si="40"/>
        <v>0</v>
      </c>
      <c r="AV72" s="18">
        <f t="shared" si="40"/>
        <v>0</v>
      </c>
      <c r="AW72" s="18">
        <f t="shared" si="40"/>
        <v>0</v>
      </c>
      <c r="AX72" s="18">
        <f t="shared" si="40"/>
        <v>0</v>
      </c>
      <c r="AY72" s="18">
        <f t="shared" si="40"/>
        <v>0</v>
      </c>
      <c r="AZ72" s="18">
        <f t="shared" si="15"/>
        <v>0</v>
      </c>
      <c r="BB72" s="18">
        <f t="shared" si="39"/>
        <v>0</v>
      </c>
      <c r="BC72" s="18">
        <f t="shared" si="39"/>
        <v>0</v>
      </c>
      <c r="BD72" s="18">
        <f t="shared" si="16"/>
        <v>1</v>
      </c>
    </row>
    <row r="73" spans="2:56" x14ac:dyDescent="0.3">
      <c r="B73" s="21">
        <f t="shared" si="17"/>
        <v>108</v>
      </c>
      <c r="D73" s="16">
        <f t="shared" si="18"/>
        <v>0</v>
      </c>
      <c r="E73" s="16"/>
      <c r="F73" s="16">
        <f t="shared" si="28"/>
        <v>0</v>
      </c>
      <c r="G73" s="16">
        <f t="shared" si="19"/>
        <v>0</v>
      </c>
      <c r="H73" s="16">
        <f t="shared" si="20"/>
        <v>0</v>
      </c>
      <c r="I73" s="16">
        <f t="shared" si="29"/>
        <v>0</v>
      </c>
      <c r="J73" s="16"/>
      <c r="K73" s="16">
        <f t="shared" si="3"/>
        <v>0</v>
      </c>
      <c r="L73" s="16">
        <f t="shared" si="4"/>
        <v>0</v>
      </c>
      <c r="N73" s="16">
        <f t="shared" si="30"/>
        <v>0</v>
      </c>
      <c r="P73" s="16">
        <f t="shared" si="31"/>
        <v>0</v>
      </c>
      <c r="Q73" s="16">
        <f t="shared" si="32"/>
        <v>0</v>
      </c>
      <c r="R73" s="16">
        <f t="shared" si="33"/>
        <v>0</v>
      </c>
      <c r="S73" s="16">
        <f t="shared" si="34"/>
        <v>0</v>
      </c>
      <c r="T73" s="16">
        <f t="shared" si="35"/>
        <v>0</v>
      </c>
      <c r="U73" s="16"/>
      <c r="V73" s="16">
        <f t="shared" si="21"/>
        <v>0</v>
      </c>
      <c r="W73" s="16">
        <f t="shared" si="38"/>
        <v>0</v>
      </c>
      <c r="X73" s="16">
        <f t="shared" si="38"/>
        <v>0</v>
      </c>
      <c r="Z73" s="16">
        <f t="shared" si="23"/>
        <v>0</v>
      </c>
      <c r="AA73" s="16">
        <f t="shared" si="24"/>
        <v>0</v>
      </c>
      <c r="AC73" s="17">
        <f t="shared" si="36"/>
        <v>5.9022914930509894E-2</v>
      </c>
      <c r="AE73" s="16">
        <f>SUMPRODUCT(Z73:Z$134,$AC73:$AC$134)/$AC73</f>
        <v>0</v>
      </c>
      <c r="AF73" s="16">
        <f t="shared" si="12"/>
        <v>0</v>
      </c>
      <c r="AG73" s="18">
        <f t="shared" si="13"/>
        <v>0</v>
      </c>
      <c r="AH73" s="18">
        <f t="shared" si="25"/>
        <v>0</v>
      </c>
      <c r="AJ73" s="16">
        <f>SUMPRODUCT(N73:N$134,$AC73:$AC$134)/$AC73</f>
        <v>0</v>
      </c>
      <c r="AK73" s="16">
        <f>SUMPRODUCT(P73:P$134,$AC73:$AC$134)/$AC73</f>
        <v>0</v>
      </c>
      <c r="AL73" s="16">
        <f>SUMPRODUCT(Q73:Q$134,$AC73:$AC$134)/$AC73</f>
        <v>0</v>
      </c>
      <c r="AM73" s="16">
        <f>SUMPRODUCT(R73:R$134,$AC73:$AC$134)/$AC73</f>
        <v>0</v>
      </c>
      <c r="AN73" s="16">
        <f>SUMPRODUCT(S73:S$134,$AC73:$AC$134)/$AC73</f>
        <v>0</v>
      </c>
      <c r="AO73" s="16">
        <f>SUMPRODUCT(T73:T$134,$AC73:$AC$134)/$AC73</f>
        <v>0</v>
      </c>
      <c r="AP73" s="16">
        <f>SUMPRODUCT(U73:U$134,$AC73:$AC$134)/$AC73</f>
        <v>0</v>
      </c>
      <c r="AQ73" s="16">
        <f>-SUMPRODUCT(H73:H$134,$AC73:$AC$134)/$AC73</f>
        <v>0</v>
      </c>
      <c r="AS73" s="18">
        <f t="shared" si="40"/>
        <v>0</v>
      </c>
      <c r="AT73" s="18">
        <f t="shared" si="40"/>
        <v>0</v>
      </c>
      <c r="AU73" s="18">
        <f t="shared" si="40"/>
        <v>0</v>
      </c>
      <c r="AV73" s="18">
        <f t="shared" si="40"/>
        <v>0</v>
      </c>
      <c r="AW73" s="18">
        <f t="shared" si="40"/>
        <v>0</v>
      </c>
      <c r="AX73" s="18">
        <f t="shared" si="40"/>
        <v>0</v>
      </c>
      <c r="AY73" s="18">
        <f t="shared" si="40"/>
        <v>0</v>
      </c>
      <c r="AZ73" s="18">
        <f t="shared" si="15"/>
        <v>0</v>
      </c>
      <c r="BB73" s="18">
        <f t="shared" si="39"/>
        <v>0</v>
      </c>
      <c r="BC73" s="18">
        <f t="shared" si="39"/>
        <v>0</v>
      </c>
      <c r="BD73" s="18">
        <f t="shared" si="16"/>
        <v>1</v>
      </c>
    </row>
    <row r="74" spans="2:56" x14ac:dyDescent="0.3">
      <c r="B74" s="21">
        <f t="shared" si="17"/>
        <v>109</v>
      </c>
      <c r="D74" s="16">
        <f t="shared" si="18"/>
        <v>0</v>
      </c>
      <c r="E74" s="16"/>
      <c r="F74" s="16">
        <f t="shared" si="28"/>
        <v>0</v>
      </c>
      <c r="G74" s="16">
        <f t="shared" si="19"/>
        <v>0</v>
      </c>
      <c r="H74" s="16">
        <f t="shared" si="20"/>
        <v>0</v>
      </c>
      <c r="I74" s="16">
        <f t="shared" si="29"/>
        <v>0</v>
      </c>
      <c r="J74" s="16"/>
      <c r="K74" s="16">
        <f t="shared" si="3"/>
        <v>0</v>
      </c>
      <c r="L74" s="16">
        <f t="shared" si="4"/>
        <v>0</v>
      </c>
      <c r="N74" s="16">
        <f t="shared" si="30"/>
        <v>0</v>
      </c>
      <c r="P74" s="16">
        <f t="shared" si="31"/>
        <v>0</v>
      </c>
      <c r="Q74" s="16">
        <f t="shared" si="32"/>
        <v>0</v>
      </c>
      <c r="R74" s="16">
        <f t="shared" si="33"/>
        <v>0</v>
      </c>
      <c r="S74" s="16">
        <f t="shared" si="34"/>
        <v>0</v>
      </c>
      <c r="T74" s="16">
        <f t="shared" si="35"/>
        <v>0</v>
      </c>
      <c r="U74" s="16"/>
      <c r="V74" s="16">
        <f t="shared" si="21"/>
        <v>0</v>
      </c>
      <c r="W74" s="16">
        <f t="shared" si="38"/>
        <v>0</v>
      </c>
      <c r="X74" s="16">
        <f t="shared" si="38"/>
        <v>0</v>
      </c>
      <c r="Z74" s="16">
        <f t="shared" si="23"/>
        <v>0</v>
      </c>
      <c r="AA74" s="16">
        <f t="shared" si="24"/>
        <v>0</v>
      </c>
      <c r="AC74" s="17">
        <f t="shared" si="36"/>
        <v>5.6212299933818946E-2</v>
      </c>
      <c r="AE74" s="16">
        <f>SUMPRODUCT(Z74:Z$134,$AC74:$AC$134)/$AC74</f>
        <v>0</v>
      </c>
      <c r="AF74" s="16">
        <f t="shared" si="12"/>
        <v>0</v>
      </c>
      <c r="AG74" s="18">
        <f t="shared" si="13"/>
        <v>0</v>
      </c>
      <c r="AH74" s="18">
        <f t="shared" si="25"/>
        <v>0</v>
      </c>
      <c r="AJ74" s="16">
        <f>SUMPRODUCT(N74:N$134,$AC74:$AC$134)/$AC74</f>
        <v>0</v>
      </c>
      <c r="AK74" s="16">
        <f>SUMPRODUCT(P74:P$134,$AC74:$AC$134)/$AC74</f>
        <v>0</v>
      </c>
      <c r="AL74" s="16">
        <f>SUMPRODUCT(Q74:Q$134,$AC74:$AC$134)/$AC74</f>
        <v>0</v>
      </c>
      <c r="AM74" s="16">
        <f>SUMPRODUCT(R74:R$134,$AC74:$AC$134)/$AC74</f>
        <v>0</v>
      </c>
      <c r="AN74" s="16">
        <f>SUMPRODUCT(S74:S$134,$AC74:$AC$134)/$AC74</f>
        <v>0</v>
      </c>
      <c r="AO74" s="16">
        <f>SUMPRODUCT(T74:T$134,$AC74:$AC$134)/$AC74</f>
        <v>0</v>
      </c>
      <c r="AP74" s="16">
        <f>SUMPRODUCT(U74:U$134,$AC74:$AC$134)/$AC74</f>
        <v>0</v>
      </c>
      <c r="AQ74" s="16">
        <f>-SUMPRODUCT(H74:H$134,$AC74:$AC$134)/$AC74</f>
        <v>0</v>
      </c>
      <c r="AS74" s="18">
        <f t="shared" si="40"/>
        <v>0</v>
      </c>
      <c r="AT74" s="18">
        <f t="shared" si="40"/>
        <v>0</v>
      </c>
      <c r="AU74" s="18">
        <f t="shared" si="40"/>
        <v>0</v>
      </c>
      <c r="AV74" s="18">
        <f t="shared" si="40"/>
        <v>0</v>
      </c>
      <c r="AW74" s="18">
        <f t="shared" si="40"/>
        <v>0</v>
      </c>
      <c r="AX74" s="18">
        <f t="shared" si="40"/>
        <v>0</v>
      </c>
      <c r="AY74" s="18">
        <f t="shared" si="40"/>
        <v>0</v>
      </c>
      <c r="AZ74" s="18">
        <f t="shared" si="15"/>
        <v>0</v>
      </c>
      <c r="BB74" s="18">
        <f t="shared" si="39"/>
        <v>0</v>
      </c>
      <c r="BC74" s="18">
        <f t="shared" si="39"/>
        <v>0</v>
      </c>
      <c r="BD74" s="18">
        <f t="shared" si="16"/>
        <v>1</v>
      </c>
    </row>
    <row r="75" spans="2:56" x14ac:dyDescent="0.3">
      <c r="B75" s="21">
        <f t="shared" si="17"/>
        <v>110</v>
      </c>
      <c r="D75" s="16">
        <f t="shared" si="18"/>
        <v>0</v>
      </c>
      <c r="E75" s="16"/>
      <c r="F75" s="16">
        <f t="shared" si="28"/>
        <v>0</v>
      </c>
      <c r="G75" s="16">
        <f t="shared" si="19"/>
        <v>0</v>
      </c>
      <c r="H75" s="16">
        <f t="shared" si="20"/>
        <v>0</v>
      </c>
      <c r="I75" s="16">
        <f t="shared" si="29"/>
        <v>0</v>
      </c>
      <c r="J75" s="16"/>
      <c r="K75" s="16">
        <f t="shared" si="3"/>
        <v>0</v>
      </c>
      <c r="L75" s="16">
        <f t="shared" si="4"/>
        <v>0</v>
      </c>
      <c r="N75" s="16">
        <f t="shared" si="30"/>
        <v>0</v>
      </c>
      <c r="P75" s="16">
        <f t="shared" si="31"/>
        <v>0</v>
      </c>
      <c r="Q75" s="16">
        <f t="shared" si="32"/>
        <v>0</v>
      </c>
      <c r="R75" s="16">
        <f t="shared" si="33"/>
        <v>0</v>
      </c>
      <c r="S75" s="16">
        <f t="shared" si="34"/>
        <v>0</v>
      </c>
      <c r="T75" s="16">
        <f t="shared" si="35"/>
        <v>0</v>
      </c>
      <c r="U75" s="16"/>
      <c r="V75" s="16">
        <f t="shared" si="21"/>
        <v>0</v>
      </c>
      <c r="W75" s="16">
        <f t="shared" si="38"/>
        <v>0</v>
      </c>
      <c r="X75" s="16">
        <f t="shared" si="38"/>
        <v>0</v>
      </c>
      <c r="Z75" s="16">
        <f t="shared" si="23"/>
        <v>0</v>
      </c>
      <c r="AA75" s="16">
        <f t="shared" si="24"/>
        <v>0</v>
      </c>
      <c r="AC75" s="17">
        <f t="shared" si="36"/>
        <v>5.3535523746494243E-2</v>
      </c>
      <c r="AE75" s="16">
        <f>SUMPRODUCT(Z75:Z$134,$AC75:$AC$134)/$AC75</f>
        <v>0</v>
      </c>
      <c r="AF75" s="16">
        <f t="shared" si="12"/>
        <v>0</v>
      </c>
      <c r="AG75" s="18">
        <f t="shared" si="13"/>
        <v>0</v>
      </c>
      <c r="AH75" s="18">
        <f t="shared" si="25"/>
        <v>0</v>
      </c>
      <c r="AJ75" s="16">
        <f>SUMPRODUCT(N75:N$134,$AC75:$AC$134)/$AC75</f>
        <v>0</v>
      </c>
      <c r="AK75" s="16">
        <f>SUMPRODUCT(P75:P$134,$AC75:$AC$134)/$AC75</f>
        <v>0</v>
      </c>
      <c r="AL75" s="16">
        <f>SUMPRODUCT(Q75:Q$134,$AC75:$AC$134)/$AC75</f>
        <v>0</v>
      </c>
      <c r="AM75" s="16">
        <f>SUMPRODUCT(R75:R$134,$AC75:$AC$134)/$AC75</f>
        <v>0</v>
      </c>
      <c r="AN75" s="16">
        <f>SUMPRODUCT(S75:S$134,$AC75:$AC$134)/$AC75</f>
        <v>0</v>
      </c>
      <c r="AO75" s="16">
        <f>SUMPRODUCT(T75:T$134,$AC75:$AC$134)/$AC75</f>
        <v>0</v>
      </c>
      <c r="AP75" s="16">
        <f>SUMPRODUCT(U75:U$134,$AC75:$AC$134)/$AC75</f>
        <v>0</v>
      </c>
      <c r="AQ75" s="16">
        <f>-SUMPRODUCT(H75:H$134,$AC75:$AC$134)/$AC75</f>
        <v>0</v>
      </c>
      <c r="AS75" s="18">
        <f t="shared" si="40"/>
        <v>0</v>
      </c>
      <c r="AT75" s="18">
        <f t="shared" si="40"/>
        <v>0</v>
      </c>
      <c r="AU75" s="18">
        <f t="shared" si="40"/>
        <v>0</v>
      </c>
      <c r="AV75" s="18">
        <f t="shared" si="40"/>
        <v>0</v>
      </c>
      <c r="AW75" s="18">
        <f t="shared" si="40"/>
        <v>0</v>
      </c>
      <c r="AX75" s="18">
        <f t="shared" si="40"/>
        <v>0</v>
      </c>
      <c r="AY75" s="18">
        <f t="shared" si="40"/>
        <v>0</v>
      </c>
      <c r="AZ75" s="18">
        <f t="shared" si="15"/>
        <v>0</v>
      </c>
      <c r="BB75" s="18">
        <f t="shared" si="39"/>
        <v>0</v>
      </c>
      <c r="BC75" s="18">
        <f t="shared" si="39"/>
        <v>0</v>
      </c>
      <c r="BD75" s="18">
        <f t="shared" si="16"/>
        <v>1</v>
      </c>
    </row>
    <row r="76" spans="2:56" x14ac:dyDescent="0.3">
      <c r="B76" s="21">
        <f t="shared" si="17"/>
        <v>111</v>
      </c>
      <c r="D76" s="16">
        <f t="shared" si="18"/>
        <v>0</v>
      </c>
      <c r="E76" s="16"/>
      <c r="F76" s="16">
        <f t="shared" si="28"/>
        <v>0</v>
      </c>
      <c r="G76" s="16">
        <f t="shared" si="19"/>
        <v>0</v>
      </c>
      <c r="H76" s="16">
        <f t="shared" si="20"/>
        <v>0</v>
      </c>
      <c r="I76" s="16">
        <f t="shared" si="29"/>
        <v>0</v>
      </c>
      <c r="J76" s="16"/>
      <c r="K76" s="16">
        <f t="shared" si="3"/>
        <v>0</v>
      </c>
      <c r="L76" s="16">
        <f t="shared" si="4"/>
        <v>0</v>
      </c>
      <c r="N76" s="16">
        <f t="shared" si="30"/>
        <v>0</v>
      </c>
      <c r="P76" s="16">
        <f t="shared" si="31"/>
        <v>0</v>
      </c>
      <c r="Q76" s="16">
        <f t="shared" si="32"/>
        <v>0</v>
      </c>
      <c r="R76" s="16">
        <f t="shared" si="33"/>
        <v>0</v>
      </c>
      <c r="S76" s="16">
        <f t="shared" si="34"/>
        <v>0</v>
      </c>
      <c r="T76" s="16">
        <f t="shared" si="35"/>
        <v>0</v>
      </c>
      <c r="U76" s="16"/>
      <c r="V76" s="16">
        <f t="shared" si="21"/>
        <v>0</v>
      </c>
      <c r="W76" s="16">
        <f t="shared" si="38"/>
        <v>0</v>
      </c>
      <c r="X76" s="16">
        <f t="shared" si="38"/>
        <v>0</v>
      </c>
      <c r="Z76" s="16">
        <f t="shared" si="23"/>
        <v>0</v>
      </c>
      <c r="AA76" s="16">
        <f t="shared" si="24"/>
        <v>0</v>
      </c>
      <c r="AC76" s="17">
        <f t="shared" si="36"/>
        <v>5.0986213091899268E-2</v>
      </c>
      <c r="AE76" s="16">
        <f>SUMPRODUCT(Z76:Z$134,$AC76:$AC$134)/$AC76</f>
        <v>0</v>
      </c>
      <c r="AF76" s="16">
        <f t="shared" si="12"/>
        <v>0</v>
      </c>
      <c r="AG76" s="18">
        <f t="shared" si="13"/>
        <v>0</v>
      </c>
      <c r="AH76" s="18">
        <f t="shared" si="25"/>
        <v>0</v>
      </c>
      <c r="AJ76" s="16">
        <f>SUMPRODUCT(N76:N$134,$AC76:$AC$134)/$AC76</f>
        <v>0</v>
      </c>
      <c r="AK76" s="16">
        <f>SUMPRODUCT(P76:P$134,$AC76:$AC$134)/$AC76</f>
        <v>0</v>
      </c>
      <c r="AL76" s="16">
        <f>SUMPRODUCT(Q76:Q$134,$AC76:$AC$134)/$AC76</f>
        <v>0</v>
      </c>
      <c r="AM76" s="16">
        <f>SUMPRODUCT(R76:R$134,$AC76:$AC$134)/$AC76</f>
        <v>0</v>
      </c>
      <c r="AN76" s="16">
        <f>SUMPRODUCT(S76:S$134,$AC76:$AC$134)/$AC76</f>
        <v>0</v>
      </c>
      <c r="AO76" s="16">
        <f>SUMPRODUCT(T76:T$134,$AC76:$AC$134)/$AC76</f>
        <v>0</v>
      </c>
      <c r="AP76" s="16">
        <f>SUMPRODUCT(U76:U$134,$AC76:$AC$134)/$AC76</f>
        <v>0</v>
      </c>
      <c r="AQ76" s="16">
        <f>-SUMPRODUCT(H76:H$134,$AC76:$AC$134)/$AC76</f>
        <v>0</v>
      </c>
      <c r="AS76" s="18">
        <f t="shared" si="40"/>
        <v>0</v>
      </c>
      <c r="AT76" s="18">
        <f t="shared" si="40"/>
        <v>0</v>
      </c>
      <c r="AU76" s="18">
        <f t="shared" si="40"/>
        <v>0</v>
      </c>
      <c r="AV76" s="18">
        <f t="shared" si="40"/>
        <v>0</v>
      </c>
      <c r="AW76" s="18">
        <f t="shared" si="40"/>
        <v>0</v>
      </c>
      <c r="AX76" s="18">
        <f t="shared" si="40"/>
        <v>0</v>
      </c>
      <c r="AY76" s="18">
        <f t="shared" si="40"/>
        <v>0</v>
      </c>
      <c r="AZ76" s="18">
        <f t="shared" si="15"/>
        <v>0</v>
      </c>
      <c r="BB76" s="18">
        <f t="shared" si="39"/>
        <v>0</v>
      </c>
      <c r="BC76" s="18">
        <f t="shared" si="39"/>
        <v>0</v>
      </c>
      <c r="BD76" s="18">
        <f t="shared" si="16"/>
        <v>1</v>
      </c>
    </row>
    <row r="77" spans="2:56" x14ac:dyDescent="0.3">
      <c r="B77" s="21">
        <f t="shared" si="17"/>
        <v>112</v>
      </c>
      <c r="D77" s="16">
        <f t="shared" si="18"/>
        <v>0</v>
      </c>
      <c r="E77" s="16"/>
      <c r="F77" s="16">
        <f t="shared" si="28"/>
        <v>0</v>
      </c>
      <c r="G77" s="16">
        <f t="shared" si="19"/>
        <v>0</v>
      </c>
      <c r="H77" s="16">
        <f t="shared" si="20"/>
        <v>0</v>
      </c>
      <c r="I77" s="16">
        <f t="shared" si="29"/>
        <v>0</v>
      </c>
      <c r="J77" s="16"/>
      <c r="K77" s="16">
        <f t="shared" si="3"/>
        <v>0</v>
      </c>
      <c r="L77" s="16">
        <f t="shared" si="4"/>
        <v>0</v>
      </c>
      <c r="N77" s="16">
        <f t="shared" si="30"/>
        <v>0</v>
      </c>
      <c r="P77" s="16">
        <f t="shared" si="31"/>
        <v>0</v>
      </c>
      <c r="Q77" s="16">
        <f t="shared" si="32"/>
        <v>0</v>
      </c>
      <c r="R77" s="16">
        <f t="shared" si="33"/>
        <v>0</v>
      </c>
      <c r="S77" s="16">
        <f t="shared" si="34"/>
        <v>0</v>
      </c>
      <c r="T77" s="16">
        <f t="shared" si="35"/>
        <v>0</v>
      </c>
      <c r="U77" s="16"/>
      <c r="V77" s="16">
        <f t="shared" si="21"/>
        <v>0</v>
      </c>
      <c r="W77" s="16">
        <f t="shared" si="38"/>
        <v>0</v>
      </c>
      <c r="X77" s="16">
        <f t="shared" si="38"/>
        <v>0</v>
      </c>
      <c r="Z77" s="16">
        <f t="shared" si="23"/>
        <v>0</v>
      </c>
      <c r="AA77" s="16">
        <f t="shared" si="24"/>
        <v>0</v>
      </c>
      <c r="AC77" s="17">
        <f t="shared" si="36"/>
        <v>4.855829818276123E-2</v>
      </c>
      <c r="AE77" s="16">
        <f>SUMPRODUCT(Z77:Z$134,$AC77:$AC$134)/$AC77</f>
        <v>0</v>
      </c>
      <c r="AF77" s="16">
        <f t="shared" si="12"/>
        <v>0</v>
      </c>
      <c r="AG77" s="18">
        <f t="shared" si="13"/>
        <v>0</v>
      </c>
      <c r="AH77" s="18">
        <f t="shared" si="25"/>
        <v>0</v>
      </c>
      <c r="AJ77" s="16">
        <f>SUMPRODUCT(N77:N$134,$AC77:$AC$134)/$AC77</f>
        <v>0</v>
      </c>
      <c r="AK77" s="16">
        <f>SUMPRODUCT(P77:P$134,$AC77:$AC$134)/$AC77</f>
        <v>0</v>
      </c>
      <c r="AL77" s="16">
        <f>SUMPRODUCT(Q77:Q$134,$AC77:$AC$134)/$AC77</f>
        <v>0</v>
      </c>
      <c r="AM77" s="16">
        <f>SUMPRODUCT(R77:R$134,$AC77:$AC$134)/$AC77</f>
        <v>0</v>
      </c>
      <c r="AN77" s="16">
        <f>SUMPRODUCT(S77:S$134,$AC77:$AC$134)/$AC77</f>
        <v>0</v>
      </c>
      <c r="AO77" s="16">
        <f>SUMPRODUCT(T77:T$134,$AC77:$AC$134)/$AC77</f>
        <v>0</v>
      </c>
      <c r="AP77" s="16">
        <f>SUMPRODUCT(U77:U$134,$AC77:$AC$134)/$AC77</f>
        <v>0</v>
      </c>
      <c r="AQ77" s="16">
        <f>-SUMPRODUCT(H77:H$134,$AC77:$AC$134)/$AC77</f>
        <v>0</v>
      </c>
      <c r="AS77" s="18">
        <f t="shared" si="40"/>
        <v>0</v>
      </c>
      <c r="AT77" s="18">
        <f t="shared" si="40"/>
        <v>0</v>
      </c>
      <c r="AU77" s="18">
        <f t="shared" si="40"/>
        <v>0</v>
      </c>
      <c r="AV77" s="18">
        <f t="shared" si="40"/>
        <v>0</v>
      </c>
      <c r="AW77" s="18">
        <f t="shared" si="40"/>
        <v>0</v>
      </c>
      <c r="AX77" s="18">
        <f t="shared" si="40"/>
        <v>0</v>
      </c>
      <c r="AY77" s="18">
        <f t="shared" si="40"/>
        <v>0</v>
      </c>
      <c r="AZ77" s="18">
        <f t="shared" si="15"/>
        <v>0</v>
      </c>
      <c r="BB77" s="18">
        <f t="shared" si="39"/>
        <v>0</v>
      </c>
      <c r="BC77" s="18">
        <f t="shared" si="39"/>
        <v>0</v>
      </c>
      <c r="BD77" s="18">
        <f t="shared" si="16"/>
        <v>1</v>
      </c>
    </row>
    <row r="78" spans="2:56" x14ac:dyDescent="0.3">
      <c r="B78" s="21">
        <f t="shared" si="17"/>
        <v>113</v>
      </c>
      <c r="D78" s="16">
        <f t="shared" si="18"/>
        <v>0</v>
      </c>
      <c r="E78" s="16"/>
      <c r="F78" s="16">
        <f t="shared" si="28"/>
        <v>0</v>
      </c>
      <c r="G78" s="16">
        <f t="shared" si="19"/>
        <v>0</v>
      </c>
      <c r="H78" s="16">
        <f t="shared" si="20"/>
        <v>0</v>
      </c>
      <c r="I78" s="16">
        <f t="shared" si="29"/>
        <v>0</v>
      </c>
      <c r="J78" s="16"/>
      <c r="K78" s="16">
        <f t="shared" si="3"/>
        <v>0</v>
      </c>
      <c r="L78" s="16">
        <f t="shared" si="4"/>
        <v>0</v>
      </c>
      <c r="N78" s="16">
        <f t="shared" si="30"/>
        <v>0</v>
      </c>
      <c r="P78" s="16">
        <f t="shared" si="31"/>
        <v>0</v>
      </c>
      <c r="Q78" s="16">
        <f t="shared" si="32"/>
        <v>0</v>
      </c>
      <c r="R78" s="16">
        <f t="shared" si="33"/>
        <v>0</v>
      </c>
      <c r="S78" s="16">
        <f t="shared" si="34"/>
        <v>0</v>
      </c>
      <c r="T78" s="16">
        <f t="shared" si="35"/>
        <v>0</v>
      </c>
      <c r="U78" s="16"/>
      <c r="V78" s="16">
        <f t="shared" si="21"/>
        <v>0</v>
      </c>
      <c r="W78" s="16">
        <f t="shared" si="38"/>
        <v>0</v>
      </c>
      <c r="X78" s="16">
        <f t="shared" si="38"/>
        <v>0</v>
      </c>
      <c r="Z78" s="16">
        <f t="shared" si="23"/>
        <v>0</v>
      </c>
      <c r="AA78" s="16">
        <f t="shared" si="24"/>
        <v>0</v>
      </c>
      <c r="AC78" s="17">
        <f t="shared" si="36"/>
        <v>4.6245998269296387E-2</v>
      </c>
      <c r="AE78" s="16">
        <f>SUMPRODUCT(Z78:Z$134,$AC78:$AC$134)/$AC78</f>
        <v>0</v>
      </c>
      <c r="AF78" s="16">
        <f t="shared" si="12"/>
        <v>0</v>
      </c>
      <c r="AG78" s="18">
        <f t="shared" si="13"/>
        <v>0</v>
      </c>
      <c r="AH78" s="18">
        <f t="shared" si="25"/>
        <v>0</v>
      </c>
      <c r="AJ78" s="16">
        <f>SUMPRODUCT(N78:N$134,$AC78:$AC$134)/$AC78</f>
        <v>0</v>
      </c>
      <c r="AK78" s="16">
        <f>SUMPRODUCT(P78:P$134,$AC78:$AC$134)/$AC78</f>
        <v>0</v>
      </c>
      <c r="AL78" s="16">
        <f>SUMPRODUCT(Q78:Q$134,$AC78:$AC$134)/$AC78</f>
        <v>0</v>
      </c>
      <c r="AM78" s="16">
        <f>SUMPRODUCT(R78:R$134,$AC78:$AC$134)/$AC78</f>
        <v>0</v>
      </c>
      <c r="AN78" s="16">
        <f>SUMPRODUCT(S78:S$134,$AC78:$AC$134)/$AC78</f>
        <v>0</v>
      </c>
      <c r="AO78" s="16">
        <f>SUMPRODUCT(T78:T$134,$AC78:$AC$134)/$AC78</f>
        <v>0</v>
      </c>
      <c r="AP78" s="16">
        <f>SUMPRODUCT(U78:U$134,$AC78:$AC$134)/$AC78</f>
        <v>0</v>
      </c>
      <c r="AQ78" s="16">
        <f>-SUMPRODUCT(H78:H$134,$AC78:$AC$134)/$AC78</f>
        <v>0</v>
      </c>
      <c r="AS78" s="18">
        <f t="shared" si="40"/>
        <v>0</v>
      </c>
      <c r="AT78" s="18">
        <f t="shared" si="40"/>
        <v>0</v>
      </c>
      <c r="AU78" s="18">
        <f t="shared" si="40"/>
        <v>0</v>
      </c>
      <c r="AV78" s="18">
        <f t="shared" si="40"/>
        <v>0</v>
      </c>
      <c r="AW78" s="18">
        <f t="shared" si="40"/>
        <v>0</v>
      </c>
      <c r="AX78" s="18">
        <f t="shared" si="40"/>
        <v>0</v>
      </c>
      <c r="AY78" s="18">
        <f t="shared" si="40"/>
        <v>0</v>
      </c>
      <c r="AZ78" s="18">
        <f t="shared" si="15"/>
        <v>0</v>
      </c>
      <c r="BB78" s="18">
        <f t="shared" si="39"/>
        <v>0</v>
      </c>
      <c r="BC78" s="18">
        <f t="shared" si="39"/>
        <v>0</v>
      </c>
      <c r="BD78" s="18">
        <f t="shared" si="16"/>
        <v>1</v>
      </c>
    </row>
    <row r="79" spans="2:56" x14ac:dyDescent="0.3">
      <c r="B79" s="21">
        <f t="shared" si="17"/>
        <v>114</v>
      </c>
      <c r="D79" s="16">
        <f t="shared" si="18"/>
        <v>0</v>
      </c>
      <c r="E79" s="16"/>
      <c r="F79" s="16">
        <f t="shared" ref="F79:F110" si="41">IF($B79&lt;retirement_age,savings*(1+inflation)^($B79-age),0)</f>
        <v>0</v>
      </c>
      <c r="G79" s="16">
        <f t="shared" si="19"/>
        <v>0</v>
      </c>
      <c r="H79" s="16">
        <f t="shared" si="20"/>
        <v>0</v>
      </c>
      <c r="I79" s="16">
        <f t="shared" ref="I79:I110" si="42">SUM(D79:H79)*return</f>
        <v>0</v>
      </c>
      <c r="J79" s="16"/>
      <c r="K79" s="16">
        <f t="shared" ref="K79:K134" si="43">SUM(D79:J79)</f>
        <v>0</v>
      </c>
      <c r="L79" s="16">
        <f t="shared" ref="L79:L134" si="44">IF(K79&gt;0,1,0)</f>
        <v>0</v>
      </c>
      <c r="N79" s="16">
        <f t="shared" ref="N79:N110" si="45">IF(AND($B79&gt;=retirement_age,$B79&lt;=life_exp),budget*(1+inflation)^($B79-age),0)</f>
        <v>0</v>
      </c>
      <c r="P79" s="16">
        <f t="shared" ref="P79:P110" si="46">IF(AND($B79&gt;=ss_age,$B79&lt;=life_exp),ss_benefit*(1+inflation)^($B79-age),0)</f>
        <v>0</v>
      </c>
      <c r="Q79" s="16">
        <f t="shared" ref="Q79:Q110" si="47">IF(AND($B79&gt;=is1_age,$B79&lt;=life_exp),is1_benefit*(1+inflation*(is1_inflation="Yes"))^($B79-is1_age),0)</f>
        <v>0</v>
      </c>
      <c r="R79" s="16">
        <f t="shared" ref="R79:R110" si="48">IF(AND($B79&gt;=is2_age,$B79&lt;=life_exp),is2_benefit*(1+inflation*(is2_inflation="Yes"))^($B79-is2_age),0)</f>
        <v>0</v>
      </c>
      <c r="S79" s="16">
        <f t="shared" ref="S79:S110" si="49">IF(AND($B79&gt;=is3_age,$B79&lt;=life_exp),is3_benefit*(1+inflation*(is3_inflation="Yes"))^($B79-is3_age),0)</f>
        <v>0</v>
      </c>
      <c r="T79" s="16">
        <f t="shared" ref="T79:T110" si="50">IF(AND($B79&gt;=is4_age,$B79&lt;=life_exp),is4_benefit*(1+inflation*(is4_inflation="Yes"))^($B79-is4_age),0)</f>
        <v>0</v>
      </c>
      <c r="U79" s="16"/>
      <c r="V79" s="16">
        <f t="shared" si="21"/>
        <v>0</v>
      </c>
      <c r="W79" s="16">
        <f t="shared" si="38"/>
        <v>0</v>
      </c>
      <c r="X79" s="16">
        <f t="shared" si="38"/>
        <v>0</v>
      </c>
      <c r="Z79" s="16">
        <f t="shared" si="23"/>
        <v>0</v>
      </c>
      <c r="AA79" s="16">
        <f t="shared" si="24"/>
        <v>0</v>
      </c>
      <c r="AC79" s="17">
        <f t="shared" ref="AC79:AC110" si="51">(1+return)^-($B79-age)</f>
        <v>4.4043807875520369E-2</v>
      </c>
      <c r="AE79" s="16">
        <f>SUMPRODUCT(Z79:Z$134,$AC79:$AC$134)/$AC79</f>
        <v>0</v>
      </c>
      <c r="AF79" s="16">
        <f t="shared" ref="AF79:AF134" si="52">SUM(D79:E79)</f>
        <v>0</v>
      </c>
      <c r="AG79" s="18">
        <f t="shared" ref="AG79:AG134" si="53">IFERROR(MIN(AF79/AE79,1),0)</f>
        <v>0</v>
      </c>
      <c r="AH79" s="18">
        <f t="shared" si="25"/>
        <v>0</v>
      </c>
      <c r="AJ79" s="16">
        <f>SUMPRODUCT(N79:N$134,$AC79:$AC$134)/$AC79</f>
        <v>0</v>
      </c>
      <c r="AK79" s="16">
        <f>SUMPRODUCT(P79:P$134,$AC79:$AC$134)/$AC79</f>
        <v>0</v>
      </c>
      <c r="AL79" s="16">
        <f>SUMPRODUCT(Q79:Q$134,$AC79:$AC$134)/$AC79</f>
        <v>0</v>
      </c>
      <c r="AM79" s="16">
        <f>SUMPRODUCT(R79:R$134,$AC79:$AC$134)/$AC79</f>
        <v>0</v>
      </c>
      <c r="AN79" s="16">
        <f>SUMPRODUCT(S79:S$134,$AC79:$AC$134)/$AC79</f>
        <v>0</v>
      </c>
      <c r="AO79" s="16">
        <f>SUMPRODUCT(T79:T$134,$AC79:$AC$134)/$AC79</f>
        <v>0</v>
      </c>
      <c r="AP79" s="16">
        <f>SUMPRODUCT(U79:U$134,$AC79:$AC$134)/$AC79</f>
        <v>0</v>
      </c>
      <c r="AQ79" s="16">
        <f>-SUMPRODUCT(H79:H$134,$AC79:$AC$134)/$AC79</f>
        <v>0</v>
      </c>
      <c r="AS79" s="18">
        <f t="shared" si="40"/>
        <v>0</v>
      </c>
      <c r="AT79" s="18">
        <f t="shared" si="40"/>
        <v>0</v>
      </c>
      <c r="AU79" s="18">
        <f t="shared" si="40"/>
        <v>0</v>
      </c>
      <c r="AV79" s="18">
        <f t="shared" si="40"/>
        <v>0</v>
      </c>
      <c r="AW79" s="18">
        <f t="shared" si="40"/>
        <v>0</v>
      </c>
      <c r="AX79" s="18">
        <f t="shared" si="40"/>
        <v>0</v>
      </c>
      <c r="AY79" s="18">
        <f t="shared" si="40"/>
        <v>0</v>
      </c>
      <c r="AZ79" s="18">
        <f t="shared" ref="AZ79:AZ134" si="54">SUM(AS79:AY79)</f>
        <v>0</v>
      </c>
      <c r="BB79" s="18">
        <f t="shared" si="39"/>
        <v>0</v>
      </c>
      <c r="BC79" s="18">
        <f t="shared" si="39"/>
        <v>0</v>
      </c>
      <c r="BD79" s="18">
        <f t="shared" ref="BD79:BD134" si="55">MIN(1,1-AZ79)</f>
        <v>1</v>
      </c>
    </row>
    <row r="80" spans="2:56" x14ac:dyDescent="0.3">
      <c r="B80" s="21">
        <f t="shared" ref="B80:B134" si="56">B79+1</f>
        <v>115</v>
      </c>
      <c r="D80" s="16">
        <f t="shared" ref="D80:D134" si="57">K79</f>
        <v>0</v>
      </c>
      <c r="E80" s="16"/>
      <c r="F80" s="16">
        <f t="shared" si="41"/>
        <v>0</v>
      </c>
      <c r="G80" s="16">
        <f t="shared" ref="G80:G134" si="58">-AA80</f>
        <v>0</v>
      </c>
      <c r="H80" s="16">
        <f t="shared" ref="H80:H134" si="59">-MIN(SUM(D80:G80),Z80-Z80*AH80)</f>
        <v>0</v>
      </c>
      <c r="I80" s="16">
        <f t="shared" si="42"/>
        <v>0</v>
      </c>
      <c r="J80" s="16"/>
      <c r="K80" s="16">
        <f t="shared" si="43"/>
        <v>0</v>
      </c>
      <c r="L80" s="16">
        <f t="shared" si="44"/>
        <v>0</v>
      </c>
      <c r="N80" s="16">
        <f t="shared" si="45"/>
        <v>0</v>
      </c>
      <c r="P80" s="16">
        <f t="shared" si="46"/>
        <v>0</v>
      </c>
      <c r="Q80" s="16">
        <f t="shared" si="47"/>
        <v>0</v>
      </c>
      <c r="R80" s="16">
        <f t="shared" si="48"/>
        <v>0</v>
      </c>
      <c r="S80" s="16">
        <f t="shared" si="49"/>
        <v>0</v>
      </c>
      <c r="T80" s="16">
        <f t="shared" si="50"/>
        <v>0</v>
      </c>
      <c r="U80" s="16"/>
      <c r="V80" s="16">
        <f t="shared" ref="V80:V134" si="60">SUM(P80:U80)</f>
        <v>0</v>
      </c>
      <c r="W80" s="16">
        <f t="shared" ref="W80:X111" si="61">SUMIF($P$5:$U$5,W$5,$P80:$U80)</f>
        <v>0</v>
      </c>
      <c r="X80" s="16">
        <f t="shared" si="61"/>
        <v>0</v>
      </c>
      <c r="Z80" s="16">
        <f t="shared" ref="Z80:Z134" si="62">MAX(N80-V80,0)</f>
        <v>0</v>
      </c>
      <c r="AA80" s="16">
        <f t="shared" ref="AA80:AA134" si="63">MIN(N80-V80,0)</f>
        <v>0</v>
      </c>
      <c r="AC80" s="17">
        <f t="shared" si="51"/>
        <v>4.1946483690971779E-2</v>
      </c>
      <c r="AE80" s="16">
        <f>SUMPRODUCT(Z80:Z$134,$AC80:$AC$134)/$AC80</f>
        <v>0</v>
      </c>
      <c r="AF80" s="16">
        <f t="shared" si="52"/>
        <v>0</v>
      </c>
      <c r="AG80" s="18">
        <f t="shared" si="53"/>
        <v>0</v>
      </c>
      <c r="AH80" s="18">
        <f t="shared" ref="AH80:AH134" si="64">(1-AG80)*$D$4</f>
        <v>0</v>
      </c>
      <c r="AJ80" s="16">
        <f>SUMPRODUCT(N80:N$134,$AC80:$AC$134)/$AC80</f>
        <v>0</v>
      </c>
      <c r="AK80" s="16">
        <f>SUMPRODUCT(P80:P$134,$AC80:$AC$134)/$AC80</f>
        <v>0</v>
      </c>
      <c r="AL80" s="16">
        <f>SUMPRODUCT(Q80:Q$134,$AC80:$AC$134)/$AC80</f>
        <v>0</v>
      </c>
      <c r="AM80" s="16">
        <f>SUMPRODUCT(R80:R$134,$AC80:$AC$134)/$AC80</f>
        <v>0</v>
      </c>
      <c r="AN80" s="16">
        <f>SUMPRODUCT(S80:S$134,$AC80:$AC$134)/$AC80</f>
        <v>0</v>
      </c>
      <c r="AO80" s="16">
        <f>SUMPRODUCT(T80:T$134,$AC80:$AC$134)/$AC80</f>
        <v>0</v>
      </c>
      <c r="AP80" s="16">
        <f>SUMPRODUCT(U80:U$134,$AC80:$AC$134)/$AC80</f>
        <v>0</v>
      </c>
      <c r="AQ80" s="16">
        <f>-SUMPRODUCT(H80:H$134,$AC80:$AC$134)/$AC80</f>
        <v>0</v>
      </c>
      <c r="AS80" s="18">
        <f t="shared" si="40"/>
        <v>0</v>
      </c>
      <c r="AT80" s="18">
        <f t="shared" si="40"/>
        <v>0</v>
      </c>
      <c r="AU80" s="18">
        <f t="shared" si="40"/>
        <v>0</v>
      </c>
      <c r="AV80" s="18">
        <f t="shared" si="40"/>
        <v>0</v>
      </c>
      <c r="AW80" s="18">
        <f t="shared" si="40"/>
        <v>0</v>
      </c>
      <c r="AX80" s="18">
        <f t="shared" si="40"/>
        <v>0</v>
      </c>
      <c r="AY80" s="18">
        <f t="shared" si="40"/>
        <v>0</v>
      </c>
      <c r="AZ80" s="18">
        <f t="shared" si="54"/>
        <v>0</v>
      </c>
      <c r="BB80" s="18">
        <f t="shared" si="39"/>
        <v>0</v>
      </c>
      <c r="BC80" s="18">
        <f t="shared" si="39"/>
        <v>0</v>
      </c>
      <c r="BD80" s="18">
        <f t="shared" si="55"/>
        <v>1</v>
      </c>
    </row>
    <row r="81" spans="2:56" x14ac:dyDescent="0.3">
      <c r="B81" s="21">
        <f t="shared" si="56"/>
        <v>116</v>
      </c>
      <c r="D81" s="16">
        <f t="shared" si="57"/>
        <v>0</v>
      </c>
      <c r="E81" s="16"/>
      <c r="F81" s="16">
        <f t="shared" si="41"/>
        <v>0</v>
      </c>
      <c r="G81" s="16">
        <f t="shared" si="58"/>
        <v>0</v>
      </c>
      <c r="H81" s="16">
        <f t="shared" si="59"/>
        <v>0</v>
      </c>
      <c r="I81" s="16">
        <f t="shared" si="42"/>
        <v>0</v>
      </c>
      <c r="J81" s="16"/>
      <c r="K81" s="16">
        <f t="shared" si="43"/>
        <v>0</v>
      </c>
      <c r="L81" s="16">
        <f t="shared" si="44"/>
        <v>0</v>
      </c>
      <c r="N81" s="16">
        <f t="shared" si="45"/>
        <v>0</v>
      </c>
      <c r="P81" s="16">
        <f t="shared" si="46"/>
        <v>0</v>
      </c>
      <c r="Q81" s="16">
        <f t="shared" si="47"/>
        <v>0</v>
      </c>
      <c r="R81" s="16">
        <f t="shared" si="48"/>
        <v>0</v>
      </c>
      <c r="S81" s="16">
        <f t="shared" si="49"/>
        <v>0</v>
      </c>
      <c r="T81" s="16">
        <f t="shared" si="50"/>
        <v>0</v>
      </c>
      <c r="U81" s="16"/>
      <c r="V81" s="16">
        <f t="shared" si="60"/>
        <v>0</v>
      </c>
      <c r="W81" s="16">
        <f t="shared" si="61"/>
        <v>0</v>
      </c>
      <c r="X81" s="16">
        <f t="shared" si="61"/>
        <v>0</v>
      </c>
      <c r="Z81" s="16">
        <f t="shared" si="62"/>
        <v>0</v>
      </c>
      <c r="AA81" s="16">
        <f t="shared" si="63"/>
        <v>0</v>
      </c>
      <c r="AC81" s="17">
        <f t="shared" si="51"/>
        <v>3.9949032086639788E-2</v>
      </c>
      <c r="AE81" s="16">
        <f>SUMPRODUCT(Z81:Z$134,$AC81:$AC$134)/$AC81</f>
        <v>0</v>
      </c>
      <c r="AF81" s="16">
        <f t="shared" si="52"/>
        <v>0</v>
      </c>
      <c r="AG81" s="18">
        <f t="shared" si="53"/>
        <v>0</v>
      </c>
      <c r="AH81" s="18">
        <f t="shared" si="64"/>
        <v>0</v>
      </c>
      <c r="AJ81" s="16">
        <f>SUMPRODUCT(N81:N$134,$AC81:$AC$134)/$AC81</f>
        <v>0</v>
      </c>
      <c r="AK81" s="16">
        <f>SUMPRODUCT(P81:P$134,$AC81:$AC$134)/$AC81</f>
        <v>0</v>
      </c>
      <c r="AL81" s="16">
        <f>SUMPRODUCT(Q81:Q$134,$AC81:$AC$134)/$AC81</f>
        <v>0</v>
      </c>
      <c r="AM81" s="16">
        <f>SUMPRODUCT(R81:R$134,$AC81:$AC$134)/$AC81</f>
        <v>0</v>
      </c>
      <c r="AN81" s="16">
        <f>SUMPRODUCT(S81:S$134,$AC81:$AC$134)/$AC81</f>
        <v>0</v>
      </c>
      <c r="AO81" s="16">
        <f>SUMPRODUCT(T81:T$134,$AC81:$AC$134)/$AC81</f>
        <v>0</v>
      </c>
      <c r="AP81" s="16">
        <f>SUMPRODUCT(U81:U$134,$AC81:$AC$134)/$AC81</f>
        <v>0</v>
      </c>
      <c r="AQ81" s="16">
        <f>-SUMPRODUCT(H81:H$134,$AC81:$AC$134)/$AC81</f>
        <v>0</v>
      </c>
      <c r="AS81" s="18">
        <f t="shared" si="40"/>
        <v>0</v>
      </c>
      <c r="AT81" s="18">
        <f t="shared" si="40"/>
        <v>0</v>
      </c>
      <c r="AU81" s="18">
        <f t="shared" si="40"/>
        <v>0</v>
      </c>
      <c r="AV81" s="18">
        <f t="shared" si="40"/>
        <v>0</v>
      </c>
      <c r="AW81" s="18">
        <f t="shared" si="40"/>
        <v>0</v>
      </c>
      <c r="AX81" s="18">
        <f t="shared" si="40"/>
        <v>0</v>
      </c>
      <c r="AY81" s="18">
        <f t="shared" si="40"/>
        <v>0</v>
      </c>
      <c r="AZ81" s="18">
        <f t="shared" si="54"/>
        <v>0</v>
      </c>
      <c r="BB81" s="18">
        <f t="shared" si="39"/>
        <v>0</v>
      </c>
      <c r="BC81" s="18">
        <f t="shared" si="39"/>
        <v>0</v>
      </c>
      <c r="BD81" s="18">
        <f t="shared" si="55"/>
        <v>1</v>
      </c>
    </row>
    <row r="82" spans="2:56" x14ac:dyDescent="0.3">
      <c r="B82" s="21">
        <f t="shared" si="56"/>
        <v>117</v>
      </c>
      <c r="D82" s="16">
        <f t="shared" si="57"/>
        <v>0</v>
      </c>
      <c r="E82" s="16"/>
      <c r="F82" s="16">
        <f t="shared" si="41"/>
        <v>0</v>
      </c>
      <c r="G82" s="16">
        <f t="shared" si="58"/>
        <v>0</v>
      </c>
      <c r="H82" s="16">
        <f t="shared" si="59"/>
        <v>0</v>
      </c>
      <c r="I82" s="16">
        <f t="shared" si="42"/>
        <v>0</v>
      </c>
      <c r="J82" s="16"/>
      <c r="K82" s="16">
        <f t="shared" si="43"/>
        <v>0</v>
      </c>
      <c r="L82" s="16">
        <f t="shared" si="44"/>
        <v>0</v>
      </c>
      <c r="N82" s="16">
        <f t="shared" si="45"/>
        <v>0</v>
      </c>
      <c r="P82" s="16">
        <f t="shared" si="46"/>
        <v>0</v>
      </c>
      <c r="Q82" s="16">
        <f t="shared" si="47"/>
        <v>0</v>
      </c>
      <c r="R82" s="16">
        <f t="shared" si="48"/>
        <v>0</v>
      </c>
      <c r="S82" s="16">
        <f t="shared" si="49"/>
        <v>0</v>
      </c>
      <c r="T82" s="16">
        <f t="shared" si="50"/>
        <v>0</v>
      </c>
      <c r="U82" s="16"/>
      <c r="V82" s="16">
        <f t="shared" si="60"/>
        <v>0</v>
      </c>
      <c r="W82" s="16">
        <f t="shared" si="61"/>
        <v>0</v>
      </c>
      <c r="X82" s="16">
        <f t="shared" si="61"/>
        <v>0</v>
      </c>
      <c r="Z82" s="16">
        <f t="shared" si="62"/>
        <v>0</v>
      </c>
      <c r="AA82" s="16">
        <f t="shared" si="63"/>
        <v>0</v>
      </c>
      <c r="AC82" s="17">
        <f t="shared" si="51"/>
        <v>3.8046697225371226E-2</v>
      </c>
      <c r="AE82" s="16">
        <f>SUMPRODUCT(Z82:Z$134,$AC82:$AC$134)/$AC82</f>
        <v>0</v>
      </c>
      <c r="AF82" s="16">
        <f t="shared" si="52"/>
        <v>0</v>
      </c>
      <c r="AG82" s="18">
        <f t="shared" si="53"/>
        <v>0</v>
      </c>
      <c r="AH82" s="18">
        <f t="shared" si="64"/>
        <v>0</v>
      </c>
      <c r="AJ82" s="16">
        <f>SUMPRODUCT(N82:N$134,$AC82:$AC$134)/$AC82</f>
        <v>0</v>
      </c>
      <c r="AK82" s="16">
        <f>SUMPRODUCT(P82:P$134,$AC82:$AC$134)/$AC82</f>
        <v>0</v>
      </c>
      <c r="AL82" s="16">
        <f>SUMPRODUCT(Q82:Q$134,$AC82:$AC$134)/$AC82</f>
        <v>0</v>
      </c>
      <c r="AM82" s="16">
        <f>SUMPRODUCT(R82:R$134,$AC82:$AC$134)/$AC82</f>
        <v>0</v>
      </c>
      <c r="AN82" s="16">
        <f>SUMPRODUCT(S82:S$134,$AC82:$AC$134)/$AC82</f>
        <v>0</v>
      </c>
      <c r="AO82" s="16">
        <f>SUMPRODUCT(T82:T$134,$AC82:$AC$134)/$AC82</f>
        <v>0</v>
      </c>
      <c r="AP82" s="16">
        <f>SUMPRODUCT(U82:U$134,$AC82:$AC$134)/$AC82</f>
        <v>0</v>
      </c>
      <c r="AQ82" s="16">
        <f>-SUMPRODUCT(H82:H$134,$AC82:$AC$134)/$AC82</f>
        <v>0</v>
      </c>
      <c r="AS82" s="18">
        <f t="shared" si="40"/>
        <v>0</v>
      </c>
      <c r="AT82" s="18">
        <f t="shared" si="40"/>
        <v>0</v>
      </c>
      <c r="AU82" s="18">
        <f t="shared" si="40"/>
        <v>0</v>
      </c>
      <c r="AV82" s="18">
        <f t="shared" si="40"/>
        <v>0</v>
      </c>
      <c r="AW82" s="18">
        <f t="shared" si="40"/>
        <v>0</v>
      </c>
      <c r="AX82" s="18">
        <f t="shared" si="40"/>
        <v>0</v>
      </c>
      <c r="AY82" s="18">
        <f t="shared" si="40"/>
        <v>0</v>
      </c>
      <c r="AZ82" s="18">
        <f t="shared" si="54"/>
        <v>0</v>
      </c>
      <c r="BB82" s="18">
        <f t="shared" si="39"/>
        <v>0</v>
      </c>
      <c r="BC82" s="18">
        <f t="shared" si="39"/>
        <v>0</v>
      </c>
      <c r="BD82" s="18">
        <f t="shared" si="55"/>
        <v>1</v>
      </c>
    </row>
    <row r="83" spans="2:56" x14ac:dyDescent="0.3">
      <c r="B83" s="21">
        <f t="shared" si="56"/>
        <v>118</v>
      </c>
      <c r="D83" s="16">
        <f t="shared" si="57"/>
        <v>0</v>
      </c>
      <c r="E83" s="16"/>
      <c r="F83" s="16">
        <f t="shared" si="41"/>
        <v>0</v>
      </c>
      <c r="G83" s="16">
        <f t="shared" si="58"/>
        <v>0</v>
      </c>
      <c r="H83" s="16">
        <f t="shared" si="59"/>
        <v>0</v>
      </c>
      <c r="I83" s="16">
        <f t="shared" si="42"/>
        <v>0</v>
      </c>
      <c r="J83" s="16"/>
      <c r="K83" s="16">
        <f t="shared" si="43"/>
        <v>0</v>
      </c>
      <c r="L83" s="16">
        <f t="shared" si="44"/>
        <v>0</v>
      </c>
      <c r="N83" s="16">
        <f t="shared" si="45"/>
        <v>0</v>
      </c>
      <c r="P83" s="16">
        <f t="shared" si="46"/>
        <v>0</v>
      </c>
      <c r="Q83" s="16">
        <f t="shared" si="47"/>
        <v>0</v>
      </c>
      <c r="R83" s="16">
        <f t="shared" si="48"/>
        <v>0</v>
      </c>
      <c r="S83" s="16">
        <f t="shared" si="49"/>
        <v>0</v>
      </c>
      <c r="T83" s="16">
        <f t="shared" si="50"/>
        <v>0</v>
      </c>
      <c r="U83" s="16"/>
      <c r="V83" s="16">
        <f t="shared" si="60"/>
        <v>0</v>
      </c>
      <c r="W83" s="16">
        <f t="shared" si="61"/>
        <v>0</v>
      </c>
      <c r="X83" s="16">
        <f t="shared" si="61"/>
        <v>0</v>
      </c>
      <c r="Z83" s="16">
        <f t="shared" si="62"/>
        <v>0</v>
      </c>
      <c r="AA83" s="16">
        <f t="shared" si="63"/>
        <v>0</v>
      </c>
      <c r="AC83" s="17">
        <f t="shared" si="51"/>
        <v>3.6234949738448791E-2</v>
      </c>
      <c r="AE83" s="16">
        <f>SUMPRODUCT(Z83:Z$134,$AC83:$AC$134)/$AC83</f>
        <v>0</v>
      </c>
      <c r="AF83" s="16">
        <f t="shared" si="52"/>
        <v>0</v>
      </c>
      <c r="AG83" s="18">
        <f t="shared" si="53"/>
        <v>0</v>
      </c>
      <c r="AH83" s="18">
        <f t="shared" si="64"/>
        <v>0</v>
      </c>
      <c r="AJ83" s="16">
        <f>SUMPRODUCT(N83:N$134,$AC83:$AC$134)/$AC83</f>
        <v>0</v>
      </c>
      <c r="AK83" s="16">
        <f>SUMPRODUCT(P83:P$134,$AC83:$AC$134)/$AC83</f>
        <v>0</v>
      </c>
      <c r="AL83" s="16">
        <f>SUMPRODUCT(Q83:Q$134,$AC83:$AC$134)/$AC83</f>
        <v>0</v>
      </c>
      <c r="AM83" s="16">
        <f>SUMPRODUCT(R83:R$134,$AC83:$AC$134)/$AC83</f>
        <v>0</v>
      </c>
      <c r="AN83" s="16">
        <f>SUMPRODUCT(S83:S$134,$AC83:$AC$134)/$AC83</f>
        <v>0</v>
      </c>
      <c r="AO83" s="16">
        <f>SUMPRODUCT(T83:T$134,$AC83:$AC$134)/$AC83</f>
        <v>0</v>
      </c>
      <c r="AP83" s="16">
        <f>SUMPRODUCT(U83:U$134,$AC83:$AC$134)/$AC83</f>
        <v>0</v>
      </c>
      <c r="AQ83" s="16">
        <f>-SUMPRODUCT(H83:H$134,$AC83:$AC$134)/$AC83</f>
        <v>0</v>
      </c>
      <c r="AS83" s="18">
        <f t="shared" si="40"/>
        <v>0</v>
      </c>
      <c r="AT83" s="18">
        <f t="shared" si="40"/>
        <v>0</v>
      </c>
      <c r="AU83" s="18">
        <f t="shared" si="40"/>
        <v>0</v>
      </c>
      <c r="AV83" s="18">
        <f t="shared" si="40"/>
        <v>0</v>
      </c>
      <c r="AW83" s="18">
        <f t="shared" si="40"/>
        <v>0</v>
      </c>
      <c r="AX83" s="18">
        <f t="shared" si="40"/>
        <v>0</v>
      </c>
      <c r="AY83" s="18">
        <f t="shared" si="40"/>
        <v>0</v>
      </c>
      <c r="AZ83" s="18">
        <f t="shared" si="54"/>
        <v>0</v>
      </c>
      <c r="BB83" s="18">
        <f t="shared" si="39"/>
        <v>0</v>
      </c>
      <c r="BC83" s="18">
        <f t="shared" si="39"/>
        <v>0</v>
      </c>
      <c r="BD83" s="18">
        <f t="shared" si="55"/>
        <v>1</v>
      </c>
    </row>
    <row r="84" spans="2:56" x14ac:dyDescent="0.3">
      <c r="B84" s="21">
        <f t="shared" si="56"/>
        <v>119</v>
      </c>
      <c r="D84" s="16">
        <f t="shared" si="57"/>
        <v>0</v>
      </c>
      <c r="E84" s="16"/>
      <c r="F84" s="16">
        <f t="shared" si="41"/>
        <v>0</v>
      </c>
      <c r="G84" s="16">
        <f t="shared" si="58"/>
        <v>0</v>
      </c>
      <c r="H84" s="16">
        <f t="shared" si="59"/>
        <v>0</v>
      </c>
      <c r="I84" s="16">
        <f t="shared" si="42"/>
        <v>0</v>
      </c>
      <c r="J84" s="16"/>
      <c r="K84" s="16">
        <f t="shared" si="43"/>
        <v>0</v>
      </c>
      <c r="L84" s="16">
        <f t="shared" si="44"/>
        <v>0</v>
      </c>
      <c r="N84" s="16">
        <f t="shared" si="45"/>
        <v>0</v>
      </c>
      <c r="P84" s="16">
        <f t="shared" si="46"/>
        <v>0</v>
      </c>
      <c r="Q84" s="16">
        <f t="shared" si="47"/>
        <v>0</v>
      </c>
      <c r="R84" s="16">
        <f t="shared" si="48"/>
        <v>0</v>
      </c>
      <c r="S84" s="16">
        <f t="shared" si="49"/>
        <v>0</v>
      </c>
      <c r="T84" s="16">
        <f t="shared" si="50"/>
        <v>0</v>
      </c>
      <c r="U84" s="16"/>
      <c r="V84" s="16">
        <f t="shared" si="60"/>
        <v>0</v>
      </c>
      <c r="W84" s="16">
        <f t="shared" si="61"/>
        <v>0</v>
      </c>
      <c r="X84" s="16">
        <f t="shared" si="61"/>
        <v>0</v>
      </c>
      <c r="Z84" s="16">
        <f t="shared" si="62"/>
        <v>0</v>
      </c>
      <c r="AA84" s="16">
        <f t="shared" si="63"/>
        <v>0</v>
      </c>
      <c r="AC84" s="17">
        <f t="shared" si="51"/>
        <v>3.4509475941379798E-2</v>
      </c>
      <c r="AE84" s="16">
        <f>SUMPRODUCT(Z84:Z$134,$AC84:$AC$134)/$AC84</f>
        <v>0</v>
      </c>
      <c r="AF84" s="16">
        <f t="shared" si="52"/>
        <v>0</v>
      </c>
      <c r="AG84" s="18">
        <f t="shared" si="53"/>
        <v>0</v>
      </c>
      <c r="AH84" s="18">
        <f t="shared" si="64"/>
        <v>0</v>
      </c>
      <c r="AJ84" s="16">
        <f>SUMPRODUCT(N84:N$134,$AC84:$AC$134)/$AC84</f>
        <v>0</v>
      </c>
      <c r="AK84" s="16">
        <f>SUMPRODUCT(P84:P$134,$AC84:$AC$134)/$AC84</f>
        <v>0</v>
      </c>
      <c r="AL84" s="16">
        <f>SUMPRODUCT(Q84:Q$134,$AC84:$AC$134)/$AC84</f>
        <v>0</v>
      </c>
      <c r="AM84" s="16">
        <f>SUMPRODUCT(R84:R$134,$AC84:$AC$134)/$AC84</f>
        <v>0</v>
      </c>
      <c r="AN84" s="16">
        <f>SUMPRODUCT(S84:S$134,$AC84:$AC$134)/$AC84</f>
        <v>0</v>
      </c>
      <c r="AO84" s="16">
        <f>SUMPRODUCT(T84:T$134,$AC84:$AC$134)/$AC84</f>
        <v>0</v>
      </c>
      <c r="AP84" s="16">
        <f>SUMPRODUCT(U84:U$134,$AC84:$AC$134)/$AC84</f>
        <v>0</v>
      </c>
      <c r="AQ84" s="16">
        <f>-SUMPRODUCT(H84:H$134,$AC84:$AC$134)/$AC84</f>
        <v>0</v>
      </c>
      <c r="AS84" s="18">
        <f t="shared" si="40"/>
        <v>0</v>
      </c>
      <c r="AT84" s="18">
        <f t="shared" si="40"/>
        <v>0</v>
      </c>
      <c r="AU84" s="18">
        <f t="shared" si="40"/>
        <v>0</v>
      </c>
      <c r="AV84" s="18">
        <f t="shared" si="40"/>
        <v>0</v>
      </c>
      <c r="AW84" s="18">
        <f t="shared" si="40"/>
        <v>0</v>
      </c>
      <c r="AX84" s="18">
        <f t="shared" si="40"/>
        <v>0</v>
      </c>
      <c r="AY84" s="18">
        <f t="shared" si="40"/>
        <v>0</v>
      </c>
      <c r="AZ84" s="18">
        <f t="shared" si="54"/>
        <v>0</v>
      </c>
      <c r="BB84" s="18">
        <f t="shared" si="39"/>
        <v>0</v>
      </c>
      <c r="BC84" s="18">
        <f t="shared" si="39"/>
        <v>0</v>
      </c>
      <c r="BD84" s="18">
        <f t="shared" si="55"/>
        <v>1</v>
      </c>
    </row>
    <row r="85" spans="2:56" x14ac:dyDescent="0.3">
      <c r="B85" s="21">
        <f t="shared" si="56"/>
        <v>120</v>
      </c>
      <c r="D85" s="16">
        <f t="shared" si="57"/>
        <v>0</v>
      </c>
      <c r="E85" s="16"/>
      <c r="F85" s="16">
        <f t="shared" si="41"/>
        <v>0</v>
      </c>
      <c r="G85" s="16">
        <f t="shared" si="58"/>
        <v>0</v>
      </c>
      <c r="H85" s="16">
        <f t="shared" si="59"/>
        <v>0</v>
      </c>
      <c r="I85" s="16">
        <f t="shared" si="42"/>
        <v>0</v>
      </c>
      <c r="J85" s="16"/>
      <c r="K85" s="16">
        <f t="shared" si="43"/>
        <v>0</v>
      </c>
      <c r="L85" s="16">
        <f t="shared" si="44"/>
        <v>0</v>
      </c>
      <c r="N85" s="16">
        <f t="shared" si="45"/>
        <v>0</v>
      </c>
      <c r="P85" s="16">
        <f t="shared" si="46"/>
        <v>0</v>
      </c>
      <c r="Q85" s="16">
        <f t="shared" si="47"/>
        <v>0</v>
      </c>
      <c r="R85" s="16">
        <f t="shared" si="48"/>
        <v>0</v>
      </c>
      <c r="S85" s="16">
        <f t="shared" si="49"/>
        <v>0</v>
      </c>
      <c r="T85" s="16">
        <f t="shared" si="50"/>
        <v>0</v>
      </c>
      <c r="U85" s="16"/>
      <c r="V85" s="16">
        <f t="shared" si="60"/>
        <v>0</v>
      </c>
      <c r="W85" s="16">
        <f t="shared" si="61"/>
        <v>0</v>
      </c>
      <c r="X85" s="16">
        <f t="shared" si="61"/>
        <v>0</v>
      </c>
      <c r="Z85" s="16">
        <f t="shared" si="62"/>
        <v>0</v>
      </c>
      <c r="AA85" s="16">
        <f t="shared" si="63"/>
        <v>0</v>
      </c>
      <c r="AC85" s="17">
        <f t="shared" si="51"/>
        <v>3.2866167563218862E-2</v>
      </c>
      <c r="AE85" s="16">
        <f>SUMPRODUCT(Z85:Z$134,$AC85:$AC$134)/$AC85</f>
        <v>0</v>
      </c>
      <c r="AF85" s="16">
        <f t="shared" si="52"/>
        <v>0</v>
      </c>
      <c r="AG85" s="18">
        <f t="shared" si="53"/>
        <v>0</v>
      </c>
      <c r="AH85" s="18">
        <f t="shared" si="64"/>
        <v>0</v>
      </c>
      <c r="AJ85" s="16">
        <f>SUMPRODUCT(N85:N$134,$AC85:$AC$134)/$AC85</f>
        <v>0</v>
      </c>
      <c r="AK85" s="16">
        <f>SUMPRODUCT(P85:P$134,$AC85:$AC$134)/$AC85</f>
        <v>0</v>
      </c>
      <c r="AL85" s="16">
        <f>SUMPRODUCT(Q85:Q$134,$AC85:$AC$134)/$AC85</f>
        <v>0</v>
      </c>
      <c r="AM85" s="16">
        <f>SUMPRODUCT(R85:R$134,$AC85:$AC$134)/$AC85</f>
        <v>0</v>
      </c>
      <c r="AN85" s="16">
        <f>SUMPRODUCT(S85:S$134,$AC85:$AC$134)/$AC85</f>
        <v>0</v>
      </c>
      <c r="AO85" s="16">
        <f>SUMPRODUCT(T85:T$134,$AC85:$AC$134)/$AC85</f>
        <v>0</v>
      </c>
      <c r="AP85" s="16">
        <f>SUMPRODUCT(U85:U$134,$AC85:$AC$134)/$AC85</f>
        <v>0</v>
      </c>
      <c r="AQ85" s="16">
        <f>-SUMPRODUCT(H85:H$134,$AC85:$AC$134)/$AC85</f>
        <v>0</v>
      </c>
      <c r="AS85" s="18">
        <f t="shared" si="40"/>
        <v>0</v>
      </c>
      <c r="AT85" s="18">
        <f t="shared" si="40"/>
        <v>0</v>
      </c>
      <c r="AU85" s="18">
        <f t="shared" si="40"/>
        <v>0</v>
      </c>
      <c r="AV85" s="18">
        <f t="shared" si="40"/>
        <v>0</v>
      </c>
      <c r="AW85" s="18">
        <f t="shared" si="40"/>
        <v>0</v>
      </c>
      <c r="AX85" s="18">
        <f t="shared" si="40"/>
        <v>0</v>
      </c>
      <c r="AY85" s="18">
        <f t="shared" si="40"/>
        <v>0</v>
      </c>
      <c r="AZ85" s="18">
        <f t="shared" si="54"/>
        <v>0</v>
      </c>
      <c r="BB85" s="18">
        <f t="shared" si="39"/>
        <v>0</v>
      </c>
      <c r="BC85" s="18">
        <f t="shared" si="39"/>
        <v>0</v>
      </c>
      <c r="BD85" s="18">
        <f t="shared" si="55"/>
        <v>1</v>
      </c>
    </row>
    <row r="86" spans="2:56" x14ac:dyDescent="0.3">
      <c r="B86" s="21">
        <f t="shared" si="56"/>
        <v>121</v>
      </c>
      <c r="D86" s="16">
        <f t="shared" si="57"/>
        <v>0</v>
      </c>
      <c r="E86" s="16"/>
      <c r="F86" s="16">
        <f t="shared" si="41"/>
        <v>0</v>
      </c>
      <c r="G86" s="16">
        <f t="shared" si="58"/>
        <v>0</v>
      </c>
      <c r="H86" s="16">
        <f t="shared" si="59"/>
        <v>0</v>
      </c>
      <c r="I86" s="16">
        <f t="shared" si="42"/>
        <v>0</v>
      </c>
      <c r="J86" s="16"/>
      <c r="K86" s="16">
        <f t="shared" si="43"/>
        <v>0</v>
      </c>
      <c r="L86" s="16">
        <f t="shared" si="44"/>
        <v>0</v>
      </c>
      <c r="N86" s="16">
        <f t="shared" si="45"/>
        <v>0</v>
      </c>
      <c r="P86" s="16">
        <f t="shared" si="46"/>
        <v>0</v>
      </c>
      <c r="Q86" s="16">
        <f t="shared" si="47"/>
        <v>0</v>
      </c>
      <c r="R86" s="16">
        <f t="shared" si="48"/>
        <v>0</v>
      </c>
      <c r="S86" s="16">
        <f t="shared" si="49"/>
        <v>0</v>
      </c>
      <c r="T86" s="16">
        <f t="shared" si="50"/>
        <v>0</v>
      </c>
      <c r="U86" s="16"/>
      <c r="V86" s="16">
        <f t="shared" si="60"/>
        <v>0</v>
      </c>
      <c r="W86" s="16">
        <f t="shared" si="61"/>
        <v>0</v>
      </c>
      <c r="X86" s="16">
        <f t="shared" si="61"/>
        <v>0</v>
      </c>
      <c r="Z86" s="16">
        <f t="shared" si="62"/>
        <v>0</v>
      </c>
      <c r="AA86" s="16">
        <f t="shared" si="63"/>
        <v>0</v>
      </c>
      <c r="AC86" s="17">
        <f t="shared" si="51"/>
        <v>3.1301111964970339E-2</v>
      </c>
      <c r="AE86" s="16">
        <f>SUMPRODUCT(Z86:Z$134,$AC86:$AC$134)/$AC86</f>
        <v>0</v>
      </c>
      <c r="AF86" s="16">
        <f t="shared" si="52"/>
        <v>0</v>
      </c>
      <c r="AG86" s="18">
        <f t="shared" si="53"/>
        <v>0</v>
      </c>
      <c r="AH86" s="18">
        <f t="shared" si="64"/>
        <v>0</v>
      </c>
      <c r="AJ86" s="16">
        <f>SUMPRODUCT(N86:N$134,$AC86:$AC$134)/$AC86</f>
        <v>0</v>
      </c>
      <c r="AK86" s="16">
        <f>SUMPRODUCT(P86:P$134,$AC86:$AC$134)/$AC86</f>
        <v>0</v>
      </c>
      <c r="AL86" s="16">
        <f>SUMPRODUCT(Q86:Q$134,$AC86:$AC$134)/$AC86</f>
        <v>0</v>
      </c>
      <c r="AM86" s="16">
        <f>SUMPRODUCT(R86:R$134,$AC86:$AC$134)/$AC86</f>
        <v>0</v>
      </c>
      <c r="AN86" s="16">
        <f>SUMPRODUCT(S86:S$134,$AC86:$AC$134)/$AC86</f>
        <v>0</v>
      </c>
      <c r="AO86" s="16">
        <f>SUMPRODUCT(T86:T$134,$AC86:$AC$134)/$AC86</f>
        <v>0</v>
      </c>
      <c r="AP86" s="16">
        <f>SUMPRODUCT(U86:U$134,$AC86:$AC$134)/$AC86</f>
        <v>0</v>
      </c>
      <c r="AQ86" s="16">
        <f>-SUMPRODUCT(H86:H$134,$AC86:$AC$134)/$AC86</f>
        <v>0</v>
      </c>
      <c r="AS86" s="18">
        <f t="shared" si="40"/>
        <v>0</v>
      </c>
      <c r="AT86" s="18">
        <f t="shared" si="40"/>
        <v>0</v>
      </c>
      <c r="AU86" s="18">
        <f t="shared" si="40"/>
        <v>0</v>
      </c>
      <c r="AV86" s="18">
        <f t="shared" si="40"/>
        <v>0</v>
      </c>
      <c r="AW86" s="18">
        <f t="shared" si="40"/>
        <v>0</v>
      </c>
      <c r="AX86" s="18">
        <f t="shared" si="40"/>
        <v>0</v>
      </c>
      <c r="AY86" s="18">
        <f t="shared" si="40"/>
        <v>0</v>
      </c>
      <c r="AZ86" s="18">
        <f t="shared" si="54"/>
        <v>0</v>
      </c>
      <c r="BB86" s="18">
        <f t="shared" si="39"/>
        <v>0</v>
      </c>
      <c r="BC86" s="18">
        <f t="shared" si="39"/>
        <v>0</v>
      </c>
      <c r="BD86" s="18">
        <f t="shared" si="55"/>
        <v>1</v>
      </c>
    </row>
    <row r="87" spans="2:56" x14ac:dyDescent="0.3">
      <c r="B87" s="21">
        <f t="shared" si="56"/>
        <v>122</v>
      </c>
      <c r="D87" s="16">
        <f t="shared" si="57"/>
        <v>0</v>
      </c>
      <c r="E87" s="16"/>
      <c r="F87" s="16">
        <f t="shared" si="41"/>
        <v>0</v>
      </c>
      <c r="G87" s="16">
        <f t="shared" si="58"/>
        <v>0</v>
      </c>
      <c r="H87" s="16">
        <f t="shared" si="59"/>
        <v>0</v>
      </c>
      <c r="I87" s="16">
        <f t="shared" si="42"/>
        <v>0</v>
      </c>
      <c r="J87" s="16"/>
      <c r="K87" s="16">
        <f t="shared" si="43"/>
        <v>0</v>
      </c>
      <c r="L87" s="16">
        <f t="shared" si="44"/>
        <v>0</v>
      </c>
      <c r="N87" s="16">
        <f t="shared" si="45"/>
        <v>0</v>
      </c>
      <c r="P87" s="16">
        <f t="shared" si="46"/>
        <v>0</v>
      </c>
      <c r="Q87" s="16">
        <f t="shared" si="47"/>
        <v>0</v>
      </c>
      <c r="R87" s="16">
        <f t="shared" si="48"/>
        <v>0</v>
      </c>
      <c r="S87" s="16">
        <f t="shared" si="49"/>
        <v>0</v>
      </c>
      <c r="T87" s="16">
        <f t="shared" si="50"/>
        <v>0</v>
      </c>
      <c r="U87" s="16"/>
      <c r="V87" s="16">
        <f t="shared" si="60"/>
        <v>0</v>
      </c>
      <c r="W87" s="16">
        <f t="shared" si="61"/>
        <v>0</v>
      </c>
      <c r="X87" s="16">
        <f t="shared" si="61"/>
        <v>0</v>
      </c>
      <c r="Z87" s="16">
        <f t="shared" si="62"/>
        <v>0</v>
      </c>
      <c r="AA87" s="16">
        <f t="shared" si="63"/>
        <v>0</v>
      </c>
      <c r="AC87" s="17">
        <f t="shared" si="51"/>
        <v>2.9810582823781274E-2</v>
      </c>
      <c r="AE87" s="16">
        <f>SUMPRODUCT(Z87:Z$134,$AC87:$AC$134)/$AC87</f>
        <v>0</v>
      </c>
      <c r="AF87" s="16">
        <f t="shared" si="52"/>
        <v>0</v>
      </c>
      <c r="AG87" s="18">
        <f t="shared" si="53"/>
        <v>0</v>
      </c>
      <c r="AH87" s="18">
        <f t="shared" si="64"/>
        <v>0</v>
      </c>
      <c r="AJ87" s="16">
        <f>SUMPRODUCT(N87:N$134,$AC87:$AC$134)/$AC87</f>
        <v>0</v>
      </c>
      <c r="AK87" s="16">
        <f>SUMPRODUCT(P87:P$134,$AC87:$AC$134)/$AC87</f>
        <v>0</v>
      </c>
      <c r="AL87" s="16">
        <f>SUMPRODUCT(Q87:Q$134,$AC87:$AC$134)/$AC87</f>
        <v>0</v>
      </c>
      <c r="AM87" s="16">
        <f>SUMPRODUCT(R87:R$134,$AC87:$AC$134)/$AC87</f>
        <v>0</v>
      </c>
      <c r="AN87" s="16">
        <f>SUMPRODUCT(S87:S$134,$AC87:$AC$134)/$AC87</f>
        <v>0</v>
      </c>
      <c r="AO87" s="16">
        <f>SUMPRODUCT(T87:T$134,$AC87:$AC$134)/$AC87</f>
        <v>0</v>
      </c>
      <c r="AP87" s="16">
        <f>SUMPRODUCT(U87:U$134,$AC87:$AC$134)/$AC87</f>
        <v>0</v>
      </c>
      <c r="AQ87" s="16">
        <f>-SUMPRODUCT(H87:H$134,$AC87:$AC$134)/$AC87</f>
        <v>0</v>
      </c>
      <c r="AS87" s="18">
        <f t="shared" si="40"/>
        <v>0</v>
      </c>
      <c r="AT87" s="18">
        <f t="shared" si="40"/>
        <v>0</v>
      </c>
      <c r="AU87" s="18">
        <f t="shared" si="40"/>
        <v>0</v>
      </c>
      <c r="AV87" s="18">
        <f t="shared" si="40"/>
        <v>0</v>
      </c>
      <c r="AW87" s="18">
        <f t="shared" si="40"/>
        <v>0</v>
      </c>
      <c r="AX87" s="18">
        <f t="shared" si="40"/>
        <v>0</v>
      </c>
      <c r="AY87" s="18">
        <f t="shared" si="40"/>
        <v>0</v>
      </c>
      <c r="AZ87" s="18">
        <f t="shared" si="54"/>
        <v>0</v>
      </c>
      <c r="BB87" s="18">
        <f t="shared" si="39"/>
        <v>0</v>
      </c>
      <c r="BC87" s="18">
        <f t="shared" si="39"/>
        <v>0</v>
      </c>
      <c r="BD87" s="18">
        <f t="shared" si="55"/>
        <v>1</v>
      </c>
    </row>
    <row r="88" spans="2:56" x14ac:dyDescent="0.3">
      <c r="B88" s="21">
        <f t="shared" si="56"/>
        <v>123</v>
      </c>
      <c r="D88" s="16">
        <f t="shared" si="57"/>
        <v>0</v>
      </c>
      <c r="E88" s="16"/>
      <c r="F88" s="16">
        <f t="shared" si="41"/>
        <v>0</v>
      </c>
      <c r="G88" s="16">
        <f t="shared" si="58"/>
        <v>0</v>
      </c>
      <c r="H88" s="16">
        <f t="shared" si="59"/>
        <v>0</v>
      </c>
      <c r="I88" s="16">
        <f t="shared" si="42"/>
        <v>0</v>
      </c>
      <c r="J88" s="16"/>
      <c r="K88" s="16">
        <f t="shared" si="43"/>
        <v>0</v>
      </c>
      <c r="L88" s="16">
        <f t="shared" si="44"/>
        <v>0</v>
      </c>
      <c r="N88" s="16">
        <f t="shared" si="45"/>
        <v>0</v>
      </c>
      <c r="P88" s="16">
        <f t="shared" si="46"/>
        <v>0</v>
      </c>
      <c r="Q88" s="16">
        <f t="shared" si="47"/>
        <v>0</v>
      </c>
      <c r="R88" s="16">
        <f t="shared" si="48"/>
        <v>0</v>
      </c>
      <c r="S88" s="16">
        <f t="shared" si="49"/>
        <v>0</v>
      </c>
      <c r="T88" s="16">
        <f t="shared" si="50"/>
        <v>0</v>
      </c>
      <c r="U88" s="16"/>
      <c r="V88" s="16">
        <f t="shared" si="60"/>
        <v>0</v>
      </c>
      <c r="W88" s="16">
        <f t="shared" si="61"/>
        <v>0</v>
      </c>
      <c r="X88" s="16">
        <f t="shared" si="61"/>
        <v>0</v>
      </c>
      <c r="Z88" s="16">
        <f t="shared" si="62"/>
        <v>0</v>
      </c>
      <c r="AA88" s="16">
        <f t="shared" si="63"/>
        <v>0</v>
      </c>
      <c r="AC88" s="17">
        <f t="shared" si="51"/>
        <v>2.8391031260744073E-2</v>
      </c>
      <c r="AE88" s="16">
        <f>SUMPRODUCT(Z88:Z$134,$AC88:$AC$134)/$AC88</f>
        <v>0</v>
      </c>
      <c r="AF88" s="16">
        <f t="shared" si="52"/>
        <v>0</v>
      </c>
      <c r="AG88" s="18">
        <f t="shared" si="53"/>
        <v>0</v>
      </c>
      <c r="AH88" s="18">
        <f t="shared" si="64"/>
        <v>0</v>
      </c>
      <c r="AJ88" s="16">
        <f>SUMPRODUCT(N88:N$134,$AC88:$AC$134)/$AC88</f>
        <v>0</v>
      </c>
      <c r="AK88" s="16">
        <f>SUMPRODUCT(P88:P$134,$AC88:$AC$134)/$AC88</f>
        <v>0</v>
      </c>
      <c r="AL88" s="16">
        <f>SUMPRODUCT(Q88:Q$134,$AC88:$AC$134)/$AC88</f>
        <v>0</v>
      </c>
      <c r="AM88" s="16">
        <f>SUMPRODUCT(R88:R$134,$AC88:$AC$134)/$AC88</f>
        <v>0</v>
      </c>
      <c r="AN88" s="16">
        <f>SUMPRODUCT(S88:S$134,$AC88:$AC$134)/$AC88</f>
        <v>0</v>
      </c>
      <c r="AO88" s="16">
        <f>SUMPRODUCT(T88:T$134,$AC88:$AC$134)/$AC88</f>
        <v>0</v>
      </c>
      <c r="AP88" s="16">
        <f>SUMPRODUCT(U88:U$134,$AC88:$AC$134)/$AC88</f>
        <v>0</v>
      </c>
      <c r="AQ88" s="16">
        <f>-SUMPRODUCT(H88:H$134,$AC88:$AC$134)/$AC88</f>
        <v>0</v>
      </c>
      <c r="AS88" s="18">
        <f t="shared" si="40"/>
        <v>0</v>
      </c>
      <c r="AT88" s="18">
        <f t="shared" si="40"/>
        <v>0</v>
      </c>
      <c r="AU88" s="18">
        <f t="shared" si="40"/>
        <v>0</v>
      </c>
      <c r="AV88" s="18">
        <f t="shared" si="40"/>
        <v>0</v>
      </c>
      <c r="AW88" s="18">
        <f t="shared" si="40"/>
        <v>0</v>
      </c>
      <c r="AX88" s="18">
        <f t="shared" si="40"/>
        <v>0</v>
      </c>
      <c r="AY88" s="18">
        <f t="shared" si="40"/>
        <v>0</v>
      </c>
      <c r="AZ88" s="18">
        <f t="shared" si="54"/>
        <v>0</v>
      </c>
      <c r="BB88" s="18">
        <f t="shared" si="39"/>
        <v>0</v>
      </c>
      <c r="BC88" s="18">
        <f t="shared" si="39"/>
        <v>0</v>
      </c>
      <c r="BD88" s="18">
        <f t="shared" si="55"/>
        <v>1</v>
      </c>
    </row>
    <row r="89" spans="2:56" x14ac:dyDescent="0.3">
      <c r="B89" s="21">
        <f t="shared" si="56"/>
        <v>124</v>
      </c>
      <c r="D89" s="16">
        <f t="shared" si="57"/>
        <v>0</v>
      </c>
      <c r="E89" s="16"/>
      <c r="F89" s="16">
        <f t="shared" si="41"/>
        <v>0</v>
      </c>
      <c r="G89" s="16">
        <f t="shared" si="58"/>
        <v>0</v>
      </c>
      <c r="H89" s="16">
        <f t="shared" si="59"/>
        <v>0</v>
      </c>
      <c r="I89" s="16">
        <f t="shared" si="42"/>
        <v>0</v>
      </c>
      <c r="J89" s="16"/>
      <c r="K89" s="16">
        <f t="shared" si="43"/>
        <v>0</v>
      </c>
      <c r="L89" s="16">
        <f t="shared" si="44"/>
        <v>0</v>
      </c>
      <c r="N89" s="16">
        <f t="shared" si="45"/>
        <v>0</v>
      </c>
      <c r="P89" s="16">
        <f t="shared" si="46"/>
        <v>0</v>
      </c>
      <c r="Q89" s="16">
        <f t="shared" si="47"/>
        <v>0</v>
      </c>
      <c r="R89" s="16">
        <f t="shared" si="48"/>
        <v>0</v>
      </c>
      <c r="S89" s="16">
        <f t="shared" si="49"/>
        <v>0</v>
      </c>
      <c r="T89" s="16">
        <f t="shared" si="50"/>
        <v>0</v>
      </c>
      <c r="U89" s="16"/>
      <c r="V89" s="16">
        <f t="shared" si="60"/>
        <v>0</v>
      </c>
      <c r="W89" s="16">
        <f t="shared" si="61"/>
        <v>0</v>
      </c>
      <c r="X89" s="16">
        <f t="shared" si="61"/>
        <v>0</v>
      </c>
      <c r="Z89" s="16">
        <f t="shared" si="62"/>
        <v>0</v>
      </c>
      <c r="AA89" s="16">
        <f t="shared" si="63"/>
        <v>0</v>
      </c>
      <c r="AC89" s="17">
        <f t="shared" si="51"/>
        <v>2.7039077391184833E-2</v>
      </c>
      <c r="AE89" s="16">
        <f>SUMPRODUCT(Z89:Z$134,$AC89:$AC$134)/$AC89</f>
        <v>0</v>
      </c>
      <c r="AF89" s="16">
        <f t="shared" si="52"/>
        <v>0</v>
      </c>
      <c r="AG89" s="18">
        <f t="shared" si="53"/>
        <v>0</v>
      </c>
      <c r="AH89" s="18">
        <f t="shared" si="64"/>
        <v>0</v>
      </c>
      <c r="AJ89" s="16">
        <f>SUMPRODUCT(N89:N$134,$AC89:$AC$134)/$AC89</f>
        <v>0</v>
      </c>
      <c r="AK89" s="16">
        <f>SUMPRODUCT(P89:P$134,$AC89:$AC$134)/$AC89</f>
        <v>0</v>
      </c>
      <c r="AL89" s="16">
        <f>SUMPRODUCT(Q89:Q$134,$AC89:$AC$134)/$AC89</f>
        <v>0</v>
      </c>
      <c r="AM89" s="16">
        <f>SUMPRODUCT(R89:R$134,$AC89:$AC$134)/$AC89</f>
        <v>0</v>
      </c>
      <c r="AN89" s="16">
        <f>SUMPRODUCT(S89:S$134,$AC89:$AC$134)/$AC89</f>
        <v>0</v>
      </c>
      <c r="AO89" s="16">
        <f>SUMPRODUCT(T89:T$134,$AC89:$AC$134)/$AC89</f>
        <v>0</v>
      </c>
      <c r="AP89" s="16">
        <f>SUMPRODUCT(U89:U$134,$AC89:$AC$134)/$AC89</f>
        <v>0</v>
      </c>
      <c r="AQ89" s="16">
        <f>-SUMPRODUCT(H89:H$134,$AC89:$AC$134)/$AC89</f>
        <v>0</v>
      </c>
      <c r="AS89" s="18">
        <f t="shared" si="40"/>
        <v>0</v>
      </c>
      <c r="AT89" s="18">
        <f t="shared" si="40"/>
        <v>0</v>
      </c>
      <c r="AU89" s="18">
        <f t="shared" si="40"/>
        <v>0</v>
      </c>
      <c r="AV89" s="18">
        <f t="shared" si="40"/>
        <v>0</v>
      </c>
      <c r="AW89" s="18">
        <f t="shared" si="40"/>
        <v>0</v>
      </c>
      <c r="AX89" s="18">
        <f t="shared" si="40"/>
        <v>0</v>
      </c>
      <c r="AY89" s="18">
        <f t="shared" si="40"/>
        <v>0</v>
      </c>
      <c r="AZ89" s="18">
        <f t="shared" si="54"/>
        <v>0</v>
      </c>
      <c r="BB89" s="18">
        <f t="shared" si="39"/>
        <v>0</v>
      </c>
      <c r="BC89" s="18">
        <f t="shared" si="39"/>
        <v>0</v>
      </c>
      <c r="BD89" s="18">
        <f t="shared" si="55"/>
        <v>1</v>
      </c>
    </row>
    <row r="90" spans="2:56" x14ac:dyDescent="0.3">
      <c r="B90" s="21">
        <f t="shared" si="56"/>
        <v>125</v>
      </c>
      <c r="D90" s="16">
        <f t="shared" si="57"/>
        <v>0</v>
      </c>
      <c r="E90" s="16"/>
      <c r="F90" s="16">
        <f t="shared" si="41"/>
        <v>0</v>
      </c>
      <c r="G90" s="16">
        <f t="shared" si="58"/>
        <v>0</v>
      </c>
      <c r="H90" s="16">
        <f t="shared" si="59"/>
        <v>0</v>
      </c>
      <c r="I90" s="16">
        <f t="shared" si="42"/>
        <v>0</v>
      </c>
      <c r="J90" s="16"/>
      <c r="K90" s="16">
        <f t="shared" si="43"/>
        <v>0</v>
      </c>
      <c r="L90" s="16">
        <f t="shared" si="44"/>
        <v>0</v>
      </c>
      <c r="N90" s="16">
        <f t="shared" si="45"/>
        <v>0</v>
      </c>
      <c r="P90" s="16">
        <f t="shared" si="46"/>
        <v>0</v>
      </c>
      <c r="Q90" s="16">
        <f t="shared" si="47"/>
        <v>0</v>
      </c>
      <c r="R90" s="16">
        <f t="shared" si="48"/>
        <v>0</v>
      </c>
      <c r="S90" s="16">
        <f t="shared" si="49"/>
        <v>0</v>
      </c>
      <c r="T90" s="16">
        <f t="shared" si="50"/>
        <v>0</v>
      </c>
      <c r="U90" s="16"/>
      <c r="V90" s="16">
        <f t="shared" si="60"/>
        <v>0</v>
      </c>
      <c r="W90" s="16">
        <f t="shared" si="61"/>
        <v>0</v>
      </c>
      <c r="X90" s="16">
        <f t="shared" si="61"/>
        <v>0</v>
      </c>
      <c r="Z90" s="16">
        <f t="shared" si="62"/>
        <v>0</v>
      </c>
      <c r="AA90" s="16">
        <f t="shared" si="63"/>
        <v>0</v>
      </c>
      <c r="AC90" s="17">
        <f t="shared" si="51"/>
        <v>2.5751502277318886E-2</v>
      </c>
      <c r="AE90" s="16">
        <f>SUMPRODUCT(Z90:Z$134,$AC90:$AC$134)/$AC90</f>
        <v>0</v>
      </c>
      <c r="AF90" s="16">
        <f t="shared" si="52"/>
        <v>0</v>
      </c>
      <c r="AG90" s="18">
        <f t="shared" si="53"/>
        <v>0</v>
      </c>
      <c r="AH90" s="18">
        <f t="shared" si="64"/>
        <v>0</v>
      </c>
      <c r="AJ90" s="16">
        <f>SUMPRODUCT(N90:N$134,$AC90:$AC$134)/$AC90</f>
        <v>0</v>
      </c>
      <c r="AK90" s="16">
        <f>SUMPRODUCT(P90:P$134,$AC90:$AC$134)/$AC90</f>
        <v>0</v>
      </c>
      <c r="AL90" s="16">
        <f>SUMPRODUCT(Q90:Q$134,$AC90:$AC$134)/$AC90</f>
        <v>0</v>
      </c>
      <c r="AM90" s="16">
        <f>SUMPRODUCT(R90:R$134,$AC90:$AC$134)/$AC90</f>
        <v>0</v>
      </c>
      <c r="AN90" s="16">
        <f>SUMPRODUCT(S90:S$134,$AC90:$AC$134)/$AC90</f>
        <v>0</v>
      </c>
      <c r="AO90" s="16">
        <f>SUMPRODUCT(T90:T$134,$AC90:$AC$134)/$AC90</f>
        <v>0</v>
      </c>
      <c r="AP90" s="16">
        <f>SUMPRODUCT(U90:U$134,$AC90:$AC$134)/$AC90</f>
        <v>0</v>
      </c>
      <c r="AQ90" s="16">
        <f>-SUMPRODUCT(H90:H$134,$AC90:$AC$134)/$AC90</f>
        <v>0</v>
      </c>
      <c r="AS90" s="18">
        <f t="shared" si="40"/>
        <v>0</v>
      </c>
      <c r="AT90" s="18">
        <f t="shared" si="40"/>
        <v>0</v>
      </c>
      <c r="AU90" s="18">
        <f t="shared" si="40"/>
        <v>0</v>
      </c>
      <c r="AV90" s="18">
        <f t="shared" si="40"/>
        <v>0</v>
      </c>
      <c r="AW90" s="18">
        <f t="shared" si="40"/>
        <v>0</v>
      </c>
      <c r="AX90" s="18">
        <f t="shared" si="40"/>
        <v>0</v>
      </c>
      <c r="AY90" s="18">
        <f t="shared" si="40"/>
        <v>0</v>
      </c>
      <c r="AZ90" s="18">
        <f t="shared" si="54"/>
        <v>0</v>
      </c>
      <c r="BB90" s="18">
        <f t="shared" ref="BB90:BC108" si="65">SUMIF($AS$5:$AY$5,BB$5,$AS90:$AY90)</f>
        <v>0</v>
      </c>
      <c r="BC90" s="18">
        <f t="shared" si="65"/>
        <v>0</v>
      </c>
      <c r="BD90" s="18">
        <f t="shared" si="55"/>
        <v>1</v>
      </c>
    </row>
    <row r="91" spans="2:56" x14ac:dyDescent="0.3">
      <c r="B91" s="21">
        <f t="shared" si="56"/>
        <v>126</v>
      </c>
      <c r="D91" s="16">
        <f t="shared" si="57"/>
        <v>0</v>
      </c>
      <c r="E91" s="16"/>
      <c r="F91" s="16">
        <f t="shared" si="41"/>
        <v>0</v>
      </c>
      <c r="G91" s="16">
        <f t="shared" si="58"/>
        <v>0</v>
      </c>
      <c r="H91" s="16">
        <f t="shared" si="59"/>
        <v>0</v>
      </c>
      <c r="I91" s="16">
        <f t="shared" si="42"/>
        <v>0</v>
      </c>
      <c r="J91" s="16"/>
      <c r="K91" s="16">
        <f t="shared" si="43"/>
        <v>0</v>
      </c>
      <c r="L91" s="16">
        <f t="shared" si="44"/>
        <v>0</v>
      </c>
      <c r="N91" s="16">
        <f t="shared" si="45"/>
        <v>0</v>
      </c>
      <c r="P91" s="16">
        <f t="shared" si="46"/>
        <v>0</v>
      </c>
      <c r="Q91" s="16">
        <f t="shared" si="47"/>
        <v>0</v>
      </c>
      <c r="R91" s="16">
        <f t="shared" si="48"/>
        <v>0</v>
      </c>
      <c r="S91" s="16">
        <f t="shared" si="49"/>
        <v>0</v>
      </c>
      <c r="T91" s="16">
        <f t="shared" si="50"/>
        <v>0</v>
      </c>
      <c r="U91" s="16"/>
      <c r="V91" s="16">
        <f t="shared" si="60"/>
        <v>0</v>
      </c>
      <c r="W91" s="16">
        <f t="shared" si="61"/>
        <v>0</v>
      </c>
      <c r="X91" s="16">
        <f t="shared" si="61"/>
        <v>0</v>
      </c>
      <c r="Z91" s="16">
        <f t="shared" si="62"/>
        <v>0</v>
      </c>
      <c r="AA91" s="16">
        <f t="shared" si="63"/>
        <v>0</v>
      </c>
      <c r="AC91" s="17">
        <f t="shared" si="51"/>
        <v>2.4525240264113228E-2</v>
      </c>
      <c r="AE91" s="16">
        <f>SUMPRODUCT(Z91:Z$134,$AC91:$AC$134)/$AC91</f>
        <v>0</v>
      </c>
      <c r="AF91" s="16">
        <f t="shared" si="52"/>
        <v>0</v>
      </c>
      <c r="AG91" s="18">
        <f t="shared" si="53"/>
        <v>0</v>
      </c>
      <c r="AH91" s="18">
        <f t="shared" si="64"/>
        <v>0</v>
      </c>
      <c r="AJ91" s="16">
        <f>SUMPRODUCT(N91:N$134,$AC91:$AC$134)/$AC91</f>
        <v>0</v>
      </c>
      <c r="AK91" s="16">
        <f>SUMPRODUCT(P91:P$134,$AC91:$AC$134)/$AC91</f>
        <v>0</v>
      </c>
      <c r="AL91" s="16">
        <f>SUMPRODUCT(Q91:Q$134,$AC91:$AC$134)/$AC91</f>
        <v>0</v>
      </c>
      <c r="AM91" s="16">
        <f>SUMPRODUCT(R91:R$134,$AC91:$AC$134)/$AC91</f>
        <v>0</v>
      </c>
      <c r="AN91" s="16">
        <f>SUMPRODUCT(S91:S$134,$AC91:$AC$134)/$AC91</f>
        <v>0</v>
      </c>
      <c r="AO91" s="16">
        <f>SUMPRODUCT(T91:T$134,$AC91:$AC$134)/$AC91</f>
        <v>0</v>
      </c>
      <c r="AP91" s="16">
        <f>SUMPRODUCT(U91:U$134,$AC91:$AC$134)/$AC91</f>
        <v>0</v>
      </c>
      <c r="AQ91" s="16">
        <f>-SUMPRODUCT(H91:H$134,$AC91:$AC$134)/$AC91</f>
        <v>0</v>
      </c>
      <c r="AS91" s="18">
        <f t="shared" si="40"/>
        <v>0</v>
      </c>
      <c r="AT91" s="18">
        <f t="shared" si="40"/>
        <v>0</v>
      </c>
      <c r="AU91" s="18">
        <f t="shared" si="40"/>
        <v>0</v>
      </c>
      <c r="AV91" s="18">
        <f t="shared" si="40"/>
        <v>0</v>
      </c>
      <c r="AW91" s="18">
        <f t="shared" si="40"/>
        <v>0</v>
      </c>
      <c r="AX91" s="18">
        <f t="shared" si="40"/>
        <v>0</v>
      </c>
      <c r="AY91" s="18">
        <f t="shared" si="40"/>
        <v>0</v>
      </c>
      <c r="AZ91" s="18">
        <f t="shared" si="54"/>
        <v>0</v>
      </c>
      <c r="BB91" s="18">
        <f t="shared" si="65"/>
        <v>0</v>
      </c>
      <c r="BC91" s="18">
        <f t="shared" si="65"/>
        <v>0</v>
      </c>
      <c r="BD91" s="18">
        <f t="shared" si="55"/>
        <v>1</v>
      </c>
    </row>
    <row r="92" spans="2:56" x14ac:dyDescent="0.3">
      <c r="B92" s="21">
        <f t="shared" si="56"/>
        <v>127</v>
      </c>
      <c r="D92" s="16">
        <f t="shared" si="57"/>
        <v>0</v>
      </c>
      <c r="E92" s="16"/>
      <c r="F92" s="16">
        <f t="shared" si="41"/>
        <v>0</v>
      </c>
      <c r="G92" s="16">
        <f t="shared" si="58"/>
        <v>0</v>
      </c>
      <c r="H92" s="16">
        <f t="shared" si="59"/>
        <v>0</v>
      </c>
      <c r="I92" s="16">
        <f t="shared" si="42"/>
        <v>0</v>
      </c>
      <c r="J92" s="16"/>
      <c r="K92" s="16">
        <f t="shared" si="43"/>
        <v>0</v>
      </c>
      <c r="L92" s="16">
        <f t="shared" si="44"/>
        <v>0</v>
      </c>
      <c r="N92" s="16">
        <f t="shared" si="45"/>
        <v>0</v>
      </c>
      <c r="P92" s="16">
        <f t="shared" si="46"/>
        <v>0</v>
      </c>
      <c r="Q92" s="16">
        <f t="shared" si="47"/>
        <v>0</v>
      </c>
      <c r="R92" s="16">
        <f t="shared" si="48"/>
        <v>0</v>
      </c>
      <c r="S92" s="16">
        <f t="shared" si="49"/>
        <v>0</v>
      </c>
      <c r="T92" s="16">
        <f t="shared" si="50"/>
        <v>0</v>
      </c>
      <c r="U92" s="16"/>
      <c r="V92" s="16">
        <f t="shared" si="60"/>
        <v>0</v>
      </c>
      <c r="W92" s="16">
        <f t="shared" si="61"/>
        <v>0</v>
      </c>
      <c r="X92" s="16">
        <f t="shared" si="61"/>
        <v>0</v>
      </c>
      <c r="Z92" s="16">
        <f t="shared" si="62"/>
        <v>0</v>
      </c>
      <c r="AA92" s="16">
        <f t="shared" si="63"/>
        <v>0</v>
      </c>
      <c r="AC92" s="17">
        <f t="shared" si="51"/>
        <v>2.3357371680107829E-2</v>
      </c>
      <c r="AE92" s="16">
        <f>SUMPRODUCT(Z92:Z$134,$AC92:$AC$134)/$AC92</f>
        <v>0</v>
      </c>
      <c r="AF92" s="16">
        <f t="shared" si="52"/>
        <v>0</v>
      </c>
      <c r="AG92" s="18">
        <f t="shared" si="53"/>
        <v>0</v>
      </c>
      <c r="AH92" s="18">
        <f t="shared" si="64"/>
        <v>0</v>
      </c>
      <c r="AJ92" s="16">
        <f>SUMPRODUCT(N92:N$134,$AC92:$AC$134)/$AC92</f>
        <v>0</v>
      </c>
      <c r="AK92" s="16">
        <f>SUMPRODUCT(P92:P$134,$AC92:$AC$134)/$AC92</f>
        <v>0</v>
      </c>
      <c r="AL92" s="16">
        <f>SUMPRODUCT(Q92:Q$134,$AC92:$AC$134)/$AC92</f>
        <v>0</v>
      </c>
      <c r="AM92" s="16">
        <f>SUMPRODUCT(R92:R$134,$AC92:$AC$134)/$AC92</f>
        <v>0</v>
      </c>
      <c r="AN92" s="16">
        <f>SUMPRODUCT(S92:S$134,$AC92:$AC$134)/$AC92</f>
        <v>0</v>
      </c>
      <c r="AO92" s="16">
        <f>SUMPRODUCT(T92:T$134,$AC92:$AC$134)/$AC92</f>
        <v>0</v>
      </c>
      <c r="AP92" s="16">
        <f>SUMPRODUCT(U92:U$134,$AC92:$AC$134)/$AC92</f>
        <v>0</v>
      </c>
      <c r="AQ92" s="16">
        <f>-SUMPRODUCT(H92:H$134,$AC92:$AC$134)/$AC92</f>
        <v>0</v>
      </c>
      <c r="AS92" s="18">
        <f t="shared" si="40"/>
        <v>0</v>
      </c>
      <c r="AT92" s="18">
        <f t="shared" si="40"/>
        <v>0</v>
      </c>
      <c r="AU92" s="18">
        <f t="shared" si="40"/>
        <v>0</v>
      </c>
      <c r="AV92" s="18">
        <f t="shared" si="40"/>
        <v>0</v>
      </c>
      <c r="AW92" s="18">
        <f t="shared" si="40"/>
        <v>0</v>
      </c>
      <c r="AX92" s="18">
        <f t="shared" si="40"/>
        <v>0</v>
      </c>
      <c r="AY92" s="18">
        <f t="shared" si="40"/>
        <v>0</v>
      </c>
      <c r="AZ92" s="18">
        <f t="shared" si="54"/>
        <v>0</v>
      </c>
      <c r="BB92" s="18">
        <f t="shared" si="65"/>
        <v>0</v>
      </c>
      <c r="BC92" s="18">
        <f t="shared" si="65"/>
        <v>0</v>
      </c>
      <c r="BD92" s="18">
        <f t="shared" si="55"/>
        <v>1</v>
      </c>
    </row>
    <row r="93" spans="2:56" x14ac:dyDescent="0.3">
      <c r="B93" s="21">
        <f t="shared" si="56"/>
        <v>128</v>
      </c>
      <c r="D93" s="16">
        <f t="shared" si="57"/>
        <v>0</v>
      </c>
      <c r="E93" s="16"/>
      <c r="F93" s="16">
        <f t="shared" si="41"/>
        <v>0</v>
      </c>
      <c r="G93" s="16">
        <f t="shared" si="58"/>
        <v>0</v>
      </c>
      <c r="H93" s="16">
        <f t="shared" si="59"/>
        <v>0</v>
      </c>
      <c r="I93" s="16">
        <f t="shared" si="42"/>
        <v>0</v>
      </c>
      <c r="J93" s="16"/>
      <c r="K93" s="16">
        <f t="shared" si="43"/>
        <v>0</v>
      </c>
      <c r="L93" s="16">
        <f t="shared" si="44"/>
        <v>0</v>
      </c>
      <c r="N93" s="16">
        <f t="shared" si="45"/>
        <v>0</v>
      </c>
      <c r="P93" s="16">
        <f t="shared" si="46"/>
        <v>0</v>
      </c>
      <c r="Q93" s="16">
        <f t="shared" si="47"/>
        <v>0</v>
      </c>
      <c r="R93" s="16">
        <f t="shared" si="48"/>
        <v>0</v>
      </c>
      <c r="S93" s="16">
        <f t="shared" si="49"/>
        <v>0</v>
      </c>
      <c r="T93" s="16">
        <f t="shared" si="50"/>
        <v>0</v>
      </c>
      <c r="U93" s="16"/>
      <c r="V93" s="16">
        <f t="shared" si="60"/>
        <v>0</v>
      </c>
      <c r="W93" s="16">
        <f t="shared" si="61"/>
        <v>0</v>
      </c>
      <c r="X93" s="16">
        <f t="shared" si="61"/>
        <v>0</v>
      </c>
      <c r="Z93" s="16">
        <f t="shared" si="62"/>
        <v>0</v>
      </c>
      <c r="AA93" s="16">
        <f t="shared" si="63"/>
        <v>0</v>
      </c>
      <c r="AC93" s="17">
        <f t="shared" si="51"/>
        <v>2.2245115885816989E-2</v>
      </c>
      <c r="AE93" s="16">
        <f>SUMPRODUCT(Z93:Z$134,$AC93:$AC$134)/$AC93</f>
        <v>0</v>
      </c>
      <c r="AF93" s="16">
        <f t="shared" si="52"/>
        <v>0</v>
      </c>
      <c r="AG93" s="18">
        <f t="shared" si="53"/>
        <v>0</v>
      </c>
      <c r="AH93" s="18">
        <f t="shared" si="64"/>
        <v>0</v>
      </c>
      <c r="AJ93" s="16">
        <f>SUMPRODUCT(N93:N$134,$AC93:$AC$134)/$AC93</f>
        <v>0</v>
      </c>
      <c r="AK93" s="16">
        <f>SUMPRODUCT(P93:P$134,$AC93:$AC$134)/$AC93</f>
        <v>0</v>
      </c>
      <c r="AL93" s="16">
        <f>SUMPRODUCT(Q93:Q$134,$AC93:$AC$134)/$AC93</f>
        <v>0</v>
      </c>
      <c r="AM93" s="16">
        <f>SUMPRODUCT(R93:R$134,$AC93:$AC$134)/$AC93</f>
        <v>0</v>
      </c>
      <c r="AN93" s="16">
        <f>SUMPRODUCT(S93:S$134,$AC93:$AC$134)/$AC93</f>
        <v>0</v>
      </c>
      <c r="AO93" s="16">
        <f>SUMPRODUCT(T93:T$134,$AC93:$AC$134)/$AC93</f>
        <v>0</v>
      </c>
      <c r="AP93" s="16">
        <f>SUMPRODUCT(U93:U$134,$AC93:$AC$134)/$AC93</f>
        <v>0</v>
      </c>
      <c r="AQ93" s="16">
        <f>-SUMPRODUCT(H93:H$134,$AC93:$AC$134)/$AC93</f>
        <v>0</v>
      </c>
      <c r="AS93" s="18">
        <f t="shared" si="40"/>
        <v>0</v>
      </c>
      <c r="AT93" s="18">
        <f t="shared" si="40"/>
        <v>0</v>
      </c>
      <c r="AU93" s="18">
        <f t="shared" si="40"/>
        <v>0</v>
      </c>
      <c r="AV93" s="18">
        <f t="shared" si="40"/>
        <v>0</v>
      </c>
      <c r="AW93" s="18">
        <f t="shared" si="40"/>
        <v>0</v>
      </c>
      <c r="AX93" s="18">
        <f t="shared" si="40"/>
        <v>0</v>
      </c>
      <c r="AY93" s="18">
        <f t="shared" si="40"/>
        <v>0</v>
      </c>
      <c r="AZ93" s="18">
        <f t="shared" si="54"/>
        <v>0</v>
      </c>
      <c r="BB93" s="18">
        <f t="shared" si="65"/>
        <v>0</v>
      </c>
      <c r="BC93" s="18">
        <f t="shared" si="65"/>
        <v>0</v>
      </c>
      <c r="BD93" s="18">
        <f t="shared" si="55"/>
        <v>1</v>
      </c>
    </row>
    <row r="94" spans="2:56" x14ac:dyDescent="0.3">
      <c r="B94" s="21">
        <f t="shared" si="56"/>
        <v>129</v>
      </c>
      <c r="D94" s="16">
        <f t="shared" si="57"/>
        <v>0</v>
      </c>
      <c r="E94" s="16"/>
      <c r="F94" s="16">
        <f t="shared" si="41"/>
        <v>0</v>
      </c>
      <c r="G94" s="16">
        <f t="shared" si="58"/>
        <v>0</v>
      </c>
      <c r="H94" s="16">
        <f t="shared" si="59"/>
        <v>0</v>
      </c>
      <c r="I94" s="16">
        <f t="shared" si="42"/>
        <v>0</v>
      </c>
      <c r="J94" s="16"/>
      <c r="K94" s="16">
        <f t="shared" si="43"/>
        <v>0</v>
      </c>
      <c r="L94" s="16">
        <f t="shared" si="44"/>
        <v>0</v>
      </c>
      <c r="N94" s="16">
        <f t="shared" si="45"/>
        <v>0</v>
      </c>
      <c r="P94" s="16">
        <f t="shared" si="46"/>
        <v>0</v>
      </c>
      <c r="Q94" s="16">
        <f t="shared" si="47"/>
        <v>0</v>
      </c>
      <c r="R94" s="16">
        <f t="shared" si="48"/>
        <v>0</v>
      </c>
      <c r="S94" s="16">
        <f t="shared" si="49"/>
        <v>0</v>
      </c>
      <c r="T94" s="16">
        <f t="shared" si="50"/>
        <v>0</v>
      </c>
      <c r="U94" s="16"/>
      <c r="V94" s="16">
        <f t="shared" si="60"/>
        <v>0</v>
      </c>
      <c r="W94" s="16">
        <f t="shared" si="61"/>
        <v>0</v>
      </c>
      <c r="X94" s="16">
        <f t="shared" si="61"/>
        <v>0</v>
      </c>
      <c r="Z94" s="16">
        <f t="shared" si="62"/>
        <v>0</v>
      </c>
      <c r="AA94" s="16">
        <f t="shared" si="63"/>
        <v>0</v>
      </c>
      <c r="AC94" s="17">
        <f t="shared" si="51"/>
        <v>2.1185824653159029E-2</v>
      </c>
      <c r="AE94" s="16">
        <f>SUMPRODUCT(Z94:Z$134,$AC94:$AC$134)/$AC94</f>
        <v>0</v>
      </c>
      <c r="AF94" s="16">
        <f t="shared" si="52"/>
        <v>0</v>
      </c>
      <c r="AG94" s="18">
        <f t="shared" si="53"/>
        <v>0</v>
      </c>
      <c r="AH94" s="18">
        <f t="shared" si="64"/>
        <v>0</v>
      </c>
      <c r="AJ94" s="16">
        <f>SUMPRODUCT(N94:N$134,$AC94:$AC$134)/$AC94</f>
        <v>0</v>
      </c>
      <c r="AK94" s="16">
        <f>SUMPRODUCT(P94:P$134,$AC94:$AC$134)/$AC94</f>
        <v>0</v>
      </c>
      <c r="AL94" s="16">
        <f>SUMPRODUCT(Q94:Q$134,$AC94:$AC$134)/$AC94</f>
        <v>0</v>
      </c>
      <c r="AM94" s="16">
        <f>SUMPRODUCT(R94:R$134,$AC94:$AC$134)/$AC94</f>
        <v>0</v>
      </c>
      <c r="AN94" s="16">
        <f>SUMPRODUCT(S94:S$134,$AC94:$AC$134)/$AC94</f>
        <v>0</v>
      </c>
      <c r="AO94" s="16">
        <f>SUMPRODUCT(T94:T$134,$AC94:$AC$134)/$AC94</f>
        <v>0</v>
      </c>
      <c r="AP94" s="16">
        <f>SUMPRODUCT(U94:U$134,$AC94:$AC$134)/$AC94</f>
        <v>0</v>
      </c>
      <c r="AQ94" s="16">
        <f>-SUMPRODUCT(H94:H$134,$AC94:$AC$134)/$AC94</f>
        <v>0</v>
      </c>
      <c r="AS94" s="18">
        <f t="shared" si="40"/>
        <v>0</v>
      </c>
      <c r="AT94" s="18">
        <f t="shared" si="40"/>
        <v>0</v>
      </c>
      <c r="AU94" s="18">
        <f t="shared" si="40"/>
        <v>0</v>
      </c>
      <c r="AV94" s="18">
        <f t="shared" si="40"/>
        <v>0</v>
      </c>
      <c r="AW94" s="18">
        <f t="shared" si="40"/>
        <v>0</v>
      </c>
      <c r="AX94" s="18">
        <f t="shared" si="40"/>
        <v>0</v>
      </c>
      <c r="AY94" s="18">
        <f t="shared" si="40"/>
        <v>0</v>
      </c>
      <c r="AZ94" s="18">
        <f t="shared" si="54"/>
        <v>0</v>
      </c>
      <c r="BB94" s="18">
        <f t="shared" si="65"/>
        <v>0</v>
      </c>
      <c r="BC94" s="18">
        <f t="shared" si="65"/>
        <v>0</v>
      </c>
      <c r="BD94" s="18">
        <f t="shared" si="55"/>
        <v>1</v>
      </c>
    </row>
    <row r="95" spans="2:56" x14ac:dyDescent="0.3">
      <c r="B95" s="21">
        <f t="shared" si="56"/>
        <v>130</v>
      </c>
      <c r="D95" s="16">
        <f t="shared" si="57"/>
        <v>0</v>
      </c>
      <c r="E95" s="16"/>
      <c r="F95" s="16">
        <f t="shared" si="41"/>
        <v>0</v>
      </c>
      <c r="G95" s="16">
        <f t="shared" si="58"/>
        <v>0</v>
      </c>
      <c r="H95" s="16">
        <f t="shared" si="59"/>
        <v>0</v>
      </c>
      <c r="I95" s="16">
        <f t="shared" si="42"/>
        <v>0</v>
      </c>
      <c r="J95" s="16"/>
      <c r="K95" s="16">
        <f t="shared" si="43"/>
        <v>0</v>
      </c>
      <c r="L95" s="16">
        <f t="shared" si="44"/>
        <v>0</v>
      </c>
      <c r="N95" s="16">
        <f t="shared" si="45"/>
        <v>0</v>
      </c>
      <c r="P95" s="16">
        <f t="shared" si="46"/>
        <v>0</v>
      </c>
      <c r="Q95" s="16">
        <f t="shared" si="47"/>
        <v>0</v>
      </c>
      <c r="R95" s="16">
        <f t="shared" si="48"/>
        <v>0</v>
      </c>
      <c r="S95" s="16">
        <f t="shared" si="49"/>
        <v>0</v>
      </c>
      <c r="T95" s="16">
        <f t="shared" si="50"/>
        <v>0</v>
      </c>
      <c r="U95" s="16"/>
      <c r="V95" s="16">
        <f t="shared" si="60"/>
        <v>0</v>
      </c>
      <c r="W95" s="16">
        <f t="shared" si="61"/>
        <v>0</v>
      </c>
      <c r="X95" s="16">
        <f t="shared" si="61"/>
        <v>0</v>
      </c>
      <c r="Z95" s="16">
        <f t="shared" si="62"/>
        <v>0</v>
      </c>
      <c r="AA95" s="16">
        <f t="shared" si="63"/>
        <v>0</v>
      </c>
      <c r="AC95" s="17">
        <f t="shared" si="51"/>
        <v>2.0176975860151457E-2</v>
      </c>
      <c r="AE95" s="16">
        <f>SUMPRODUCT(Z95:Z$134,$AC95:$AC$134)/$AC95</f>
        <v>0</v>
      </c>
      <c r="AF95" s="16">
        <f t="shared" si="52"/>
        <v>0</v>
      </c>
      <c r="AG95" s="18">
        <f t="shared" si="53"/>
        <v>0</v>
      </c>
      <c r="AH95" s="18">
        <f t="shared" si="64"/>
        <v>0</v>
      </c>
      <c r="AJ95" s="16">
        <f>SUMPRODUCT(N95:N$134,$AC95:$AC$134)/$AC95</f>
        <v>0</v>
      </c>
      <c r="AK95" s="16">
        <f>SUMPRODUCT(P95:P$134,$AC95:$AC$134)/$AC95</f>
        <v>0</v>
      </c>
      <c r="AL95" s="16">
        <f>SUMPRODUCT(Q95:Q$134,$AC95:$AC$134)/$AC95</f>
        <v>0</v>
      </c>
      <c r="AM95" s="16">
        <f>SUMPRODUCT(R95:R$134,$AC95:$AC$134)/$AC95</f>
        <v>0</v>
      </c>
      <c r="AN95" s="16">
        <f>SUMPRODUCT(S95:S$134,$AC95:$AC$134)/$AC95</f>
        <v>0</v>
      </c>
      <c r="AO95" s="16">
        <f>SUMPRODUCT(T95:T$134,$AC95:$AC$134)/$AC95</f>
        <v>0</v>
      </c>
      <c r="AP95" s="16">
        <f>SUMPRODUCT(U95:U$134,$AC95:$AC$134)/$AC95</f>
        <v>0</v>
      </c>
      <c r="AQ95" s="16">
        <f>-SUMPRODUCT(H95:H$134,$AC95:$AC$134)/$AC95</f>
        <v>0</v>
      </c>
      <c r="AS95" s="18">
        <f t="shared" si="40"/>
        <v>0</v>
      </c>
      <c r="AT95" s="18">
        <f t="shared" si="40"/>
        <v>0</v>
      </c>
      <c r="AU95" s="18">
        <f t="shared" si="40"/>
        <v>0</v>
      </c>
      <c r="AV95" s="18">
        <f t="shared" si="40"/>
        <v>0</v>
      </c>
      <c r="AW95" s="18">
        <f t="shared" si="40"/>
        <v>0</v>
      </c>
      <c r="AX95" s="18">
        <f t="shared" si="40"/>
        <v>0</v>
      </c>
      <c r="AY95" s="18">
        <f t="shared" si="40"/>
        <v>0</v>
      </c>
      <c r="AZ95" s="18">
        <f t="shared" si="54"/>
        <v>0</v>
      </c>
      <c r="BB95" s="18">
        <f t="shared" si="65"/>
        <v>0</v>
      </c>
      <c r="BC95" s="18">
        <f t="shared" si="65"/>
        <v>0</v>
      </c>
      <c r="BD95" s="18">
        <f t="shared" si="55"/>
        <v>1</v>
      </c>
    </row>
    <row r="96" spans="2:56" x14ac:dyDescent="0.3">
      <c r="B96" s="21">
        <f t="shared" si="56"/>
        <v>131</v>
      </c>
      <c r="D96" s="16">
        <f t="shared" si="57"/>
        <v>0</v>
      </c>
      <c r="E96" s="16"/>
      <c r="F96" s="16">
        <f t="shared" si="41"/>
        <v>0</v>
      </c>
      <c r="G96" s="16">
        <f t="shared" si="58"/>
        <v>0</v>
      </c>
      <c r="H96" s="16">
        <f t="shared" si="59"/>
        <v>0</v>
      </c>
      <c r="I96" s="16">
        <f t="shared" si="42"/>
        <v>0</v>
      </c>
      <c r="J96" s="16"/>
      <c r="K96" s="16">
        <f t="shared" si="43"/>
        <v>0</v>
      </c>
      <c r="L96" s="16">
        <f t="shared" si="44"/>
        <v>0</v>
      </c>
      <c r="N96" s="16">
        <f t="shared" si="45"/>
        <v>0</v>
      </c>
      <c r="P96" s="16">
        <f t="shared" si="46"/>
        <v>0</v>
      </c>
      <c r="Q96" s="16">
        <f t="shared" si="47"/>
        <v>0</v>
      </c>
      <c r="R96" s="16">
        <f t="shared" si="48"/>
        <v>0</v>
      </c>
      <c r="S96" s="16">
        <f t="shared" si="49"/>
        <v>0</v>
      </c>
      <c r="T96" s="16">
        <f t="shared" si="50"/>
        <v>0</v>
      </c>
      <c r="U96" s="16"/>
      <c r="V96" s="16">
        <f t="shared" si="60"/>
        <v>0</v>
      </c>
      <c r="W96" s="16">
        <f t="shared" si="61"/>
        <v>0</v>
      </c>
      <c r="X96" s="16">
        <f t="shared" si="61"/>
        <v>0</v>
      </c>
      <c r="Z96" s="16">
        <f t="shared" si="62"/>
        <v>0</v>
      </c>
      <c r="AA96" s="16">
        <f t="shared" si="63"/>
        <v>0</v>
      </c>
      <c r="AC96" s="17">
        <f t="shared" si="51"/>
        <v>1.9216167485858526E-2</v>
      </c>
      <c r="AE96" s="16">
        <f>SUMPRODUCT(Z96:Z$134,$AC96:$AC$134)/$AC96</f>
        <v>0</v>
      </c>
      <c r="AF96" s="16">
        <f t="shared" si="52"/>
        <v>0</v>
      </c>
      <c r="AG96" s="18">
        <f t="shared" si="53"/>
        <v>0</v>
      </c>
      <c r="AH96" s="18">
        <f t="shared" si="64"/>
        <v>0</v>
      </c>
      <c r="AJ96" s="16">
        <f>SUMPRODUCT(N96:N$134,$AC96:$AC$134)/$AC96</f>
        <v>0</v>
      </c>
      <c r="AK96" s="16">
        <f>SUMPRODUCT(P96:P$134,$AC96:$AC$134)/$AC96</f>
        <v>0</v>
      </c>
      <c r="AL96" s="16">
        <f>SUMPRODUCT(Q96:Q$134,$AC96:$AC$134)/$AC96</f>
        <v>0</v>
      </c>
      <c r="AM96" s="16">
        <f>SUMPRODUCT(R96:R$134,$AC96:$AC$134)/$AC96</f>
        <v>0</v>
      </c>
      <c r="AN96" s="16">
        <f>SUMPRODUCT(S96:S$134,$AC96:$AC$134)/$AC96</f>
        <v>0</v>
      </c>
      <c r="AO96" s="16">
        <f>SUMPRODUCT(T96:T$134,$AC96:$AC$134)/$AC96</f>
        <v>0</v>
      </c>
      <c r="AP96" s="16">
        <f>SUMPRODUCT(U96:U$134,$AC96:$AC$134)/$AC96</f>
        <v>0</v>
      </c>
      <c r="AQ96" s="16">
        <f>-SUMPRODUCT(H96:H$134,$AC96:$AC$134)/$AC96</f>
        <v>0</v>
      </c>
      <c r="AS96" s="18">
        <f t="shared" ref="AS96:AY114" si="66">IFERROR(AK96/$AJ96,0)</f>
        <v>0</v>
      </c>
      <c r="AT96" s="18">
        <f t="shared" si="66"/>
        <v>0</v>
      </c>
      <c r="AU96" s="18">
        <f t="shared" si="66"/>
        <v>0</v>
      </c>
      <c r="AV96" s="18">
        <f t="shared" si="66"/>
        <v>0</v>
      </c>
      <c r="AW96" s="18">
        <f t="shared" si="66"/>
        <v>0</v>
      </c>
      <c r="AX96" s="18">
        <f t="shared" si="66"/>
        <v>0</v>
      </c>
      <c r="AY96" s="18">
        <f t="shared" si="66"/>
        <v>0</v>
      </c>
      <c r="AZ96" s="18">
        <f t="shared" si="54"/>
        <v>0</v>
      </c>
      <c r="BB96" s="18">
        <f t="shared" si="65"/>
        <v>0</v>
      </c>
      <c r="BC96" s="18">
        <f t="shared" si="65"/>
        <v>0</v>
      </c>
      <c r="BD96" s="18">
        <f t="shared" si="55"/>
        <v>1</v>
      </c>
    </row>
    <row r="97" spans="2:56" x14ac:dyDescent="0.3">
      <c r="B97" s="21">
        <f t="shared" si="56"/>
        <v>132</v>
      </c>
      <c r="D97" s="16">
        <f t="shared" si="57"/>
        <v>0</v>
      </c>
      <c r="E97" s="16"/>
      <c r="F97" s="16">
        <f t="shared" si="41"/>
        <v>0</v>
      </c>
      <c r="G97" s="16">
        <f t="shared" si="58"/>
        <v>0</v>
      </c>
      <c r="H97" s="16">
        <f t="shared" si="59"/>
        <v>0</v>
      </c>
      <c r="I97" s="16">
        <f t="shared" si="42"/>
        <v>0</v>
      </c>
      <c r="J97" s="16"/>
      <c r="K97" s="16">
        <f t="shared" si="43"/>
        <v>0</v>
      </c>
      <c r="L97" s="16">
        <f t="shared" si="44"/>
        <v>0</v>
      </c>
      <c r="N97" s="16">
        <f t="shared" si="45"/>
        <v>0</v>
      </c>
      <c r="P97" s="16">
        <f t="shared" si="46"/>
        <v>0</v>
      </c>
      <c r="Q97" s="16">
        <f t="shared" si="47"/>
        <v>0</v>
      </c>
      <c r="R97" s="16">
        <f t="shared" si="48"/>
        <v>0</v>
      </c>
      <c r="S97" s="16">
        <f t="shared" si="49"/>
        <v>0</v>
      </c>
      <c r="T97" s="16">
        <f t="shared" si="50"/>
        <v>0</v>
      </c>
      <c r="U97" s="16"/>
      <c r="V97" s="16">
        <f t="shared" si="60"/>
        <v>0</v>
      </c>
      <c r="W97" s="16">
        <f t="shared" si="61"/>
        <v>0</v>
      </c>
      <c r="X97" s="16">
        <f t="shared" si="61"/>
        <v>0</v>
      </c>
      <c r="Z97" s="16">
        <f t="shared" si="62"/>
        <v>0</v>
      </c>
      <c r="AA97" s="16">
        <f t="shared" si="63"/>
        <v>0</v>
      </c>
      <c r="AC97" s="17">
        <f t="shared" si="51"/>
        <v>1.8301111891293836E-2</v>
      </c>
      <c r="AE97" s="16">
        <f>SUMPRODUCT(Z97:Z$134,$AC97:$AC$134)/$AC97</f>
        <v>0</v>
      </c>
      <c r="AF97" s="16">
        <f t="shared" si="52"/>
        <v>0</v>
      </c>
      <c r="AG97" s="18">
        <f t="shared" si="53"/>
        <v>0</v>
      </c>
      <c r="AH97" s="18">
        <f t="shared" si="64"/>
        <v>0</v>
      </c>
      <c r="AJ97" s="16">
        <f>SUMPRODUCT(N97:N$134,$AC97:$AC$134)/$AC97</f>
        <v>0</v>
      </c>
      <c r="AK97" s="16">
        <f>SUMPRODUCT(P97:P$134,$AC97:$AC$134)/$AC97</f>
        <v>0</v>
      </c>
      <c r="AL97" s="16">
        <f>SUMPRODUCT(Q97:Q$134,$AC97:$AC$134)/$AC97</f>
        <v>0</v>
      </c>
      <c r="AM97" s="16">
        <f>SUMPRODUCT(R97:R$134,$AC97:$AC$134)/$AC97</f>
        <v>0</v>
      </c>
      <c r="AN97" s="16">
        <f>SUMPRODUCT(S97:S$134,$AC97:$AC$134)/$AC97</f>
        <v>0</v>
      </c>
      <c r="AO97" s="16">
        <f>SUMPRODUCT(T97:T$134,$AC97:$AC$134)/$AC97</f>
        <v>0</v>
      </c>
      <c r="AP97" s="16">
        <f>SUMPRODUCT(U97:U$134,$AC97:$AC$134)/$AC97</f>
        <v>0</v>
      </c>
      <c r="AQ97" s="16">
        <f>-SUMPRODUCT(H97:H$134,$AC97:$AC$134)/$AC97</f>
        <v>0</v>
      </c>
      <c r="AS97" s="18">
        <f t="shared" si="66"/>
        <v>0</v>
      </c>
      <c r="AT97" s="18">
        <f t="shared" si="66"/>
        <v>0</v>
      </c>
      <c r="AU97" s="18">
        <f t="shared" si="66"/>
        <v>0</v>
      </c>
      <c r="AV97" s="18">
        <f t="shared" si="66"/>
        <v>0</v>
      </c>
      <c r="AW97" s="18">
        <f t="shared" si="66"/>
        <v>0</v>
      </c>
      <c r="AX97" s="18">
        <f t="shared" si="66"/>
        <v>0</v>
      </c>
      <c r="AY97" s="18">
        <f t="shared" si="66"/>
        <v>0</v>
      </c>
      <c r="AZ97" s="18">
        <f t="shared" si="54"/>
        <v>0</v>
      </c>
      <c r="BB97" s="18">
        <f t="shared" si="65"/>
        <v>0</v>
      </c>
      <c r="BC97" s="18">
        <f t="shared" si="65"/>
        <v>0</v>
      </c>
      <c r="BD97" s="18">
        <f t="shared" si="55"/>
        <v>1</v>
      </c>
    </row>
    <row r="98" spans="2:56" x14ac:dyDescent="0.3">
      <c r="B98" s="21">
        <f t="shared" si="56"/>
        <v>133</v>
      </c>
      <c r="D98" s="16">
        <f t="shared" si="57"/>
        <v>0</v>
      </c>
      <c r="E98" s="16"/>
      <c r="F98" s="16">
        <f t="shared" si="41"/>
        <v>0</v>
      </c>
      <c r="G98" s="16">
        <f t="shared" si="58"/>
        <v>0</v>
      </c>
      <c r="H98" s="16">
        <f t="shared" si="59"/>
        <v>0</v>
      </c>
      <c r="I98" s="16">
        <f t="shared" si="42"/>
        <v>0</v>
      </c>
      <c r="J98" s="16"/>
      <c r="K98" s="16">
        <f t="shared" si="43"/>
        <v>0</v>
      </c>
      <c r="L98" s="16">
        <f t="shared" si="44"/>
        <v>0</v>
      </c>
      <c r="N98" s="16">
        <f t="shared" si="45"/>
        <v>0</v>
      </c>
      <c r="P98" s="16">
        <f t="shared" si="46"/>
        <v>0</v>
      </c>
      <c r="Q98" s="16">
        <f t="shared" si="47"/>
        <v>0</v>
      </c>
      <c r="R98" s="16">
        <f t="shared" si="48"/>
        <v>0</v>
      </c>
      <c r="S98" s="16">
        <f t="shared" si="49"/>
        <v>0</v>
      </c>
      <c r="T98" s="16">
        <f t="shared" si="50"/>
        <v>0</v>
      </c>
      <c r="U98" s="16"/>
      <c r="V98" s="16">
        <f t="shared" si="60"/>
        <v>0</v>
      </c>
      <c r="W98" s="16">
        <f t="shared" si="61"/>
        <v>0</v>
      </c>
      <c r="X98" s="16">
        <f t="shared" si="61"/>
        <v>0</v>
      </c>
      <c r="Z98" s="16">
        <f t="shared" si="62"/>
        <v>0</v>
      </c>
      <c r="AA98" s="16">
        <f t="shared" si="63"/>
        <v>0</v>
      </c>
      <c r="AC98" s="17">
        <f t="shared" si="51"/>
        <v>1.7429630372660796E-2</v>
      </c>
      <c r="AE98" s="16">
        <f>SUMPRODUCT(Z98:Z$134,$AC98:$AC$134)/$AC98</f>
        <v>0</v>
      </c>
      <c r="AF98" s="16">
        <f t="shared" si="52"/>
        <v>0</v>
      </c>
      <c r="AG98" s="18">
        <f t="shared" si="53"/>
        <v>0</v>
      </c>
      <c r="AH98" s="18">
        <f t="shared" si="64"/>
        <v>0</v>
      </c>
      <c r="AJ98" s="16">
        <f>SUMPRODUCT(N98:N$134,$AC98:$AC$134)/$AC98</f>
        <v>0</v>
      </c>
      <c r="AK98" s="16">
        <f>SUMPRODUCT(P98:P$134,$AC98:$AC$134)/$AC98</f>
        <v>0</v>
      </c>
      <c r="AL98" s="16">
        <f>SUMPRODUCT(Q98:Q$134,$AC98:$AC$134)/$AC98</f>
        <v>0</v>
      </c>
      <c r="AM98" s="16">
        <f>SUMPRODUCT(R98:R$134,$AC98:$AC$134)/$AC98</f>
        <v>0</v>
      </c>
      <c r="AN98" s="16">
        <f>SUMPRODUCT(S98:S$134,$AC98:$AC$134)/$AC98</f>
        <v>0</v>
      </c>
      <c r="AO98" s="16">
        <f>SUMPRODUCT(T98:T$134,$AC98:$AC$134)/$AC98</f>
        <v>0</v>
      </c>
      <c r="AP98" s="16">
        <f>SUMPRODUCT(U98:U$134,$AC98:$AC$134)/$AC98</f>
        <v>0</v>
      </c>
      <c r="AQ98" s="16">
        <f>-SUMPRODUCT(H98:H$134,$AC98:$AC$134)/$AC98</f>
        <v>0</v>
      </c>
      <c r="AS98" s="18">
        <f t="shared" si="66"/>
        <v>0</v>
      </c>
      <c r="AT98" s="18">
        <f t="shared" si="66"/>
        <v>0</v>
      </c>
      <c r="AU98" s="18">
        <f t="shared" si="66"/>
        <v>0</v>
      </c>
      <c r="AV98" s="18">
        <f t="shared" si="66"/>
        <v>0</v>
      </c>
      <c r="AW98" s="18">
        <f t="shared" si="66"/>
        <v>0</v>
      </c>
      <c r="AX98" s="18">
        <f t="shared" si="66"/>
        <v>0</v>
      </c>
      <c r="AY98" s="18">
        <f t="shared" si="66"/>
        <v>0</v>
      </c>
      <c r="AZ98" s="18">
        <f t="shared" si="54"/>
        <v>0</v>
      </c>
      <c r="BB98" s="18">
        <f t="shared" si="65"/>
        <v>0</v>
      </c>
      <c r="BC98" s="18">
        <f t="shared" si="65"/>
        <v>0</v>
      </c>
      <c r="BD98" s="18">
        <f t="shared" si="55"/>
        <v>1</v>
      </c>
    </row>
    <row r="99" spans="2:56" x14ac:dyDescent="0.3">
      <c r="B99" s="21">
        <f t="shared" si="56"/>
        <v>134</v>
      </c>
      <c r="D99" s="16">
        <f t="shared" si="57"/>
        <v>0</v>
      </c>
      <c r="E99" s="16"/>
      <c r="F99" s="16">
        <f t="shared" si="41"/>
        <v>0</v>
      </c>
      <c r="G99" s="16">
        <f t="shared" si="58"/>
        <v>0</v>
      </c>
      <c r="H99" s="16">
        <f t="shared" si="59"/>
        <v>0</v>
      </c>
      <c r="I99" s="16">
        <f t="shared" si="42"/>
        <v>0</v>
      </c>
      <c r="J99" s="16"/>
      <c r="K99" s="16">
        <f t="shared" si="43"/>
        <v>0</v>
      </c>
      <c r="L99" s="16">
        <f t="shared" si="44"/>
        <v>0</v>
      </c>
      <c r="N99" s="16">
        <f t="shared" si="45"/>
        <v>0</v>
      </c>
      <c r="P99" s="16">
        <f t="shared" si="46"/>
        <v>0</v>
      </c>
      <c r="Q99" s="16">
        <f t="shared" si="47"/>
        <v>0</v>
      </c>
      <c r="R99" s="16">
        <f t="shared" si="48"/>
        <v>0</v>
      </c>
      <c r="S99" s="16">
        <f t="shared" si="49"/>
        <v>0</v>
      </c>
      <c r="T99" s="16">
        <f t="shared" si="50"/>
        <v>0</v>
      </c>
      <c r="U99" s="16"/>
      <c r="V99" s="16">
        <f t="shared" si="60"/>
        <v>0</v>
      </c>
      <c r="W99" s="16">
        <f t="shared" si="61"/>
        <v>0</v>
      </c>
      <c r="X99" s="16">
        <f t="shared" si="61"/>
        <v>0</v>
      </c>
      <c r="Z99" s="16">
        <f t="shared" si="62"/>
        <v>0</v>
      </c>
      <c r="AA99" s="16">
        <f t="shared" si="63"/>
        <v>0</v>
      </c>
      <c r="AC99" s="17">
        <f t="shared" si="51"/>
        <v>1.6599647973962663E-2</v>
      </c>
      <c r="AE99" s="16">
        <f>SUMPRODUCT(Z99:Z$134,$AC99:$AC$134)/$AC99</f>
        <v>0</v>
      </c>
      <c r="AF99" s="16">
        <f t="shared" si="52"/>
        <v>0</v>
      </c>
      <c r="AG99" s="18">
        <f t="shared" si="53"/>
        <v>0</v>
      </c>
      <c r="AH99" s="18">
        <f t="shared" si="64"/>
        <v>0</v>
      </c>
      <c r="AJ99" s="16">
        <f>SUMPRODUCT(N99:N$134,$AC99:$AC$134)/$AC99</f>
        <v>0</v>
      </c>
      <c r="AK99" s="16">
        <f>SUMPRODUCT(P99:P$134,$AC99:$AC$134)/$AC99</f>
        <v>0</v>
      </c>
      <c r="AL99" s="16">
        <f>SUMPRODUCT(Q99:Q$134,$AC99:$AC$134)/$AC99</f>
        <v>0</v>
      </c>
      <c r="AM99" s="16">
        <f>SUMPRODUCT(R99:R$134,$AC99:$AC$134)/$AC99</f>
        <v>0</v>
      </c>
      <c r="AN99" s="16">
        <f>SUMPRODUCT(S99:S$134,$AC99:$AC$134)/$AC99</f>
        <v>0</v>
      </c>
      <c r="AO99" s="16">
        <f>SUMPRODUCT(T99:T$134,$AC99:$AC$134)/$AC99</f>
        <v>0</v>
      </c>
      <c r="AP99" s="16">
        <f>SUMPRODUCT(U99:U$134,$AC99:$AC$134)/$AC99</f>
        <v>0</v>
      </c>
      <c r="AQ99" s="16">
        <f>-SUMPRODUCT(H99:H$134,$AC99:$AC$134)/$AC99</f>
        <v>0</v>
      </c>
      <c r="AS99" s="18">
        <f t="shared" si="66"/>
        <v>0</v>
      </c>
      <c r="AT99" s="18">
        <f t="shared" si="66"/>
        <v>0</v>
      </c>
      <c r="AU99" s="18">
        <f t="shared" si="66"/>
        <v>0</v>
      </c>
      <c r="AV99" s="18">
        <f t="shared" si="66"/>
        <v>0</v>
      </c>
      <c r="AW99" s="18">
        <f t="shared" si="66"/>
        <v>0</v>
      </c>
      <c r="AX99" s="18">
        <f t="shared" si="66"/>
        <v>0</v>
      </c>
      <c r="AY99" s="18">
        <f t="shared" si="66"/>
        <v>0</v>
      </c>
      <c r="AZ99" s="18">
        <f t="shared" si="54"/>
        <v>0</v>
      </c>
      <c r="BB99" s="18">
        <f t="shared" si="65"/>
        <v>0</v>
      </c>
      <c r="BC99" s="18">
        <f t="shared" si="65"/>
        <v>0</v>
      </c>
      <c r="BD99" s="18">
        <f t="shared" si="55"/>
        <v>1</v>
      </c>
    </row>
    <row r="100" spans="2:56" x14ac:dyDescent="0.3">
      <c r="B100" s="21">
        <f t="shared" si="56"/>
        <v>135</v>
      </c>
      <c r="D100" s="16">
        <f t="shared" si="57"/>
        <v>0</v>
      </c>
      <c r="E100" s="16"/>
      <c r="F100" s="16">
        <f t="shared" si="41"/>
        <v>0</v>
      </c>
      <c r="G100" s="16">
        <f t="shared" si="58"/>
        <v>0</v>
      </c>
      <c r="H100" s="16">
        <f t="shared" si="59"/>
        <v>0</v>
      </c>
      <c r="I100" s="16">
        <f t="shared" si="42"/>
        <v>0</v>
      </c>
      <c r="J100" s="16"/>
      <c r="K100" s="16">
        <f t="shared" si="43"/>
        <v>0</v>
      </c>
      <c r="L100" s="16">
        <f t="shared" si="44"/>
        <v>0</v>
      </c>
      <c r="N100" s="16">
        <f t="shared" si="45"/>
        <v>0</v>
      </c>
      <c r="P100" s="16">
        <f t="shared" si="46"/>
        <v>0</v>
      </c>
      <c r="Q100" s="16">
        <f t="shared" si="47"/>
        <v>0</v>
      </c>
      <c r="R100" s="16">
        <f t="shared" si="48"/>
        <v>0</v>
      </c>
      <c r="S100" s="16">
        <f t="shared" si="49"/>
        <v>0</v>
      </c>
      <c r="T100" s="16">
        <f t="shared" si="50"/>
        <v>0</v>
      </c>
      <c r="U100" s="16"/>
      <c r="V100" s="16">
        <f t="shared" si="60"/>
        <v>0</v>
      </c>
      <c r="W100" s="16">
        <f t="shared" si="61"/>
        <v>0</v>
      </c>
      <c r="X100" s="16">
        <f t="shared" si="61"/>
        <v>0</v>
      </c>
      <c r="Z100" s="16">
        <f t="shared" si="62"/>
        <v>0</v>
      </c>
      <c r="AA100" s="16">
        <f t="shared" si="63"/>
        <v>0</v>
      </c>
      <c r="AC100" s="17">
        <f t="shared" si="51"/>
        <v>1.580918854663111E-2</v>
      </c>
      <c r="AE100" s="16">
        <f>SUMPRODUCT(Z100:Z$134,$AC100:$AC$134)/$AC100</f>
        <v>0</v>
      </c>
      <c r="AF100" s="16">
        <f t="shared" si="52"/>
        <v>0</v>
      </c>
      <c r="AG100" s="18">
        <f t="shared" si="53"/>
        <v>0</v>
      </c>
      <c r="AH100" s="18">
        <f t="shared" si="64"/>
        <v>0</v>
      </c>
      <c r="AJ100" s="16">
        <f>SUMPRODUCT(N100:N$134,$AC100:$AC$134)/$AC100</f>
        <v>0</v>
      </c>
      <c r="AK100" s="16">
        <f>SUMPRODUCT(P100:P$134,$AC100:$AC$134)/$AC100</f>
        <v>0</v>
      </c>
      <c r="AL100" s="16">
        <f>SUMPRODUCT(Q100:Q$134,$AC100:$AC$134)/$AC100</f>
        <v>0</v>
      </c>
      <c r="AM100" s="16">
        <f>SUMPRODUCT(R100:R$134,$AC100:$AC$134)/$AC100</f>
        <v>0</v>
      </c>
      <c r="AN100" s="16">
        <f>SUMPRODUCT(S100:S$134,$AC100:$AC$134)/$AC100</f>
        <v>0</v>
      </c>
      <c r="AO100" s="16">
        <f>SUMPRODUCT(T100:T$134,$AC100:$AC$134)/$AC100</f>
        <v>0</v>
      </c>
      <c r="AP100" s="16">
        <f>SUMPRODUCT(U100:U$134,$AC100:$AC$134)/$AC100</f>
        <v>0</v>
      </c>
      <c r="AQ100" s="16">
        <f>-SUMPRODUCT(H100:H$134,$AC100:$AC$134)/$AC100</f>
        <v>0</v>
      </c>
      <c r="AS100" s="18">
        <f t="shared" si="66"/>
        <v>0</v>
      </c>
      <c r="AT100" s="18">
        <f t="shared" si="66"/>
        <v>0</v>
      </c>
      <c r="AU100" s="18">
        <f t="shared" si="66"/>
        <v>0</v>
      </c>
      <c r="AV100" s="18">
        <f t="shared" si="66"/>
        <v>0</v>
      </c>
      <c r="AW100" s="18">
        <f t="shared" si="66"/>
        <v>0</v>
      </c>
      <c r="AX100" s="18">
        <f t="shared" si="66"/>
        <v>0</v>
      </c>
      <c r="AY100" s="18">
        <f t="shared" si="66"/>
        <v>0</v>
      </c>
      <c r="AZ100" s="18">
        <f t="shared" si="54"/>
        <v>0</v>
      </c>
      <c r="BB100" s="18">
        <f t="shared" si="65"/>
        <v>0</v>
      </c>
      <c r="BC100" s="18">
        <f t="shared" si="65"/>
        <v>0</v>
      </c>
      <c r="BD100" s="18">
        <f t="shared" si="55"/>
        <v>1</v>
      </c>
    </row>
    <row r="101" spans="2:56" x14ac:dyDescent="0.3">
      <c r="B101" s="21">
        <f t="shared" si="56"/>
        <v>136</v>
      </c>
      <c r="D101" s="16">
        <f t="shared" si="57"/>
        <v>0</v>
      </c>
      <c r="E101" s="16"/>
      <c r="F101" s="16">
        <f t="shared" si="41"/>
        <v>0</v>
      </c>
      <c r="G101" s="16">
        <f t="shared" si="58"/>
        <v>0</v>
      </c>
      <c r="H101" s="16">
        <f t="shared" si="59"/>
        <v>0</v>
      </c>
      <c r="I101" s="16">
        <f t="shared" si="42"/>
        <v>0</v>
      </c>
      <c r="J101" s="16"/>
      <c r="K101" s="16">
        <f t="shared" si="43"/>
        <v>0</v>
      </c>
      <c r="L101" s="16">
        <f t="shared" si="44"/>
        <v>0</v>
      </c>
      <c r="N101" s="16">
        <f t="shared" si="45"/>
        <v>0</v>
      </c>
      <c r="P101" s="16">
        <f t="shared" si="46"/>
        <v>0</v>
      </c>
      <c r="Q101" s="16">
        <f t="shared" si="47"/>
        <v>0</v>
      </c>
      <c r="R101" s="16">
        <f t="shared" si="48"/>
        <v>0</v>
      </c>
      <c r="S101" s="16">
        <f t="shared" si="49"/>
        <v>0</v>
      </c>
      <c r="T101" s="16">
        <f t="shared" si="50"/>
        <v>0</v>
      </c>
      <c r="U101" s="16"/>
      <c r="V101" s="16">
        <f t="shared" si="60"/>
        <v>0</v>
      </c>
      <c r="W101" s="16">
        <f t="shared" si="61"/>
        <v>0</v>
      </c>
      <c r="X101" s="16">
        <f t="shared" si="61"/>
        <v>0</v>
      </c>
      <c r="Z101" s="16">
        <f t="shared" si="62"/>
        <v>0</v>
      </c>
      <c r="AA101" s="16">
        <f t="shared" si="63"/>
        <v>0</v>
      </c>
      <c r="AC101" s="17">
        <f t="shared" si="51"/>
        <v>1.5056370044410581E-2</v>
      </c>
      <c r="AE101" s="16">
        <f>SUMPRODUCT(Z101:Z$134,$AC101:$AC$134)/$AC101</f>
        <v>0</v>
      </c>
      <c r="AF101" s="16">
        <f t="shared" si="52"/>
        <v>0</v>
      </c>
      <c r="AG101" s="18">
        <f t="shared" si="53"/>
        <v>0</v>
      </c>
      <c r="AH101" s="18">
        <f t="shared" si="64"/>
        <v>0</v>
      </c>
      <c r="AJ101" s="16">
        <f>SUMPRODUCT(N101:N$134,$AC101:$AC$134)/$AC101</f>
        <v>0</v>
      </c>
      <c r="AK101" s="16">
        <f>SUMPRODUCT(P101:P$134,$AC101:$AC$134)/$AC101</f>
        <v>0</v>
      </c>
      <c r="AL101" s="16">
        <f>SUMPRODUCT(Q101:Q$134,$AC101:$AC$134)/$AC101</f>
        <v>0</v>
      </c>
      <c r="AM101" s="16">
        <f>SUMPRODUCT(R101:R$134,$AC101:$AC$134)/$AC101</f>
        <v>0</v>
      </c>
      <c r="AN101" s="16">
        <f>SUMPRODUCT(S101:S$134,$AC101:$AC$134)/$AC101</f>
        <v>0</v>
      </c>
      <c r="AO101" s="16">
        <f>SUMPRODUCT(T101:T$134,$AC101:$AC$134)/$AC101</f>
        <v>0</v>
      </c>
      <c r="AP101" s="16">
        <f>SUMPRODUCT(U101:U$134,$AC101:$AC$134)/$AC101</f>
        <v>0</v>
      </c>
      <c r="AQ101" s="16">
        <f>-SUMPRODUCT(H101:H$134,$AC101:$AC$134)/$AC101</f>
        <v>0</v>
      </c>
      <c r="AS101" s="18">
        <f t="shared" si="66"/>
        <v>0</v>
      </c>
      <c r="AT101" s="18">
        <f t="shared" si="66"/>
        <v>0</v>
      </c>
      <c r="AU101" s="18">
        <f t="shared" si="66"/>
        <v>0</v>
      </c>
      <c r="AV101" s="18">
        <f t="shared" si="66"/>
        <v>0</v>
      </c>
      <c r="AW101" s="18">
        <f t="shared" si="66"/>
        <v>0</v>
      </c>
      <c r="AX101" s="18">
        <f t="shared" si="66"/>
        <v>0</v>
      </c>
      <c r="AY101" s="18">
        <f t="shared" si="66"/>
        <v>0</v>
      </c>
      <c r="AZ101" s="18">
        <f t="shared" si="54"/>
        <v>0</v>
      </c>
      <c r="BB101" s="18">
        <f t="shared" si="65"/>
        <v>0</v>
      </c>
      <c r="BC101" s="18">
        <f t="shared" si="65"/>
        <v>0</v>
      </c>
      <c r="BD101" s="18">
        <f t="shared" si="55"/>
        <v>1</v>
      </c>
    </row>
    <row r="102" spans="2:56" x14ac:dyDescent="0.3">
      <c r="B102" s="21">
        <f t="shared" si="56"/>
        <v>137</v>
      </c>
      <c r="D102" s="16">
        <f t="shared" si="57"/>
        <v>0</v>
      </c>
      <c r="E102" s="16"/>
      <c r="F102" s="16">
        <f t="shared" si="41"/>
        <v>0</v>
      </c>
      <c r="G102" s="16">
        <f t="shared" si="58"/>
        <v>0</v>
      </c>
      <c r="H102" s="16">
        <f t="shared" si="59"/>
        <v>0</v>
      </c>
      <c r="I102" s="16">
        <f t="shared" si="42"/>
        <v>0</v>
      </c>
      <c r="J102" s="16"/>
      <c r="K102" s="16">
        <f t="shared" si="43"/>
        <v>0</v>
      </c>
      <c r="L102" s="16">
        <f t="shared" si="44"/>
        <v>0</v>
      </c>
      <c r="N102" s="16">
        <f t="shared" si="45"/>
        <v>0</v>
      </c>
      <c r="P102" s="16">
        <f t="shared" si="46"/>
        <v>0</v>
      </c>
      <c r="Q102" s="16">
        <f t="shared" si="47"/>
        <v>0</v>
      </c>
      <c r="R102" s="16">
        <f t="shared" si="48"/>
        <v>0</v>
      </c>
      <c r="S102" s="16">
        <f t="shared" si="49"/>
        <v>0</v>
      </c>
      <c r="T102" s="16">
        <f t="shared" si="50"/>
        <v>0</v>
      </c>
      <c r="U102" s="16"/>
      <c r="V102" s="16">
        <f t="shared" si="60"/>
        <v>0</v>
      </c>
      <c r="W102" s="16">
        <f t="shared" si="61"/>
        <v>0</v>
      </c>
      <c r="X102" s="16">
        <f t="shared" si="61"/>
        <v>0</v>
      </c>
      <c r="Z102" s="16">
        <f t="shared" si="62"/>
        <v>0</v>
      </c>
      <c r="AA102" s="16">
        <f t="shared" si="63"/>
        <v>0</v>
      </c>
      <c r="AC102" s="17">
        <f t="shared" si="51"/>
        <v>1.4339400042295789E-2</v>
      </c>
      <c r="AE102" s="16">
        <f>SUMPRODUCT(Z102:Z$134,$AC102:$AC$134)/$AC102</f>
        <v>0</v>
      </c>
      <c r="AF102" s="16">
        <f t="shared" si="52"/>
        <v>0</v>
      </c>
      <c r="AG102" s="18">
        <f t="shared" si="53"/>
        <v>0</v>
      </c>
      <c r="AH102" s="18">
        <f t="shared" si="64"/>
        <v>0</v>
      </c>
      <c r="AJ102" s="16">
        <f>SUMPRODUCT(N102:N$134,$AC102:$AC$134)/$AC102</f>
        <v>0</v>
      </c>
      <c r="AK102" s="16">
        <f>SUMPRODUCT(P102:P$134,$AC102:$AC$134)/$AC102</f>
        <v>0</v>
      </c>
      <c r="AL102" s="16">
        <f>SUMPRODUCT(Q102:Q$134,$AC102:$AC$134)/$AC102</f>
        <v>0</v>
      </c>
      <c r="AM102" s="16">
        <f>SUMPRODUCT(R102:R$134,$AC102:$AC$134)/$AC102</f>
        <v>0</v>
      </c>
      <c r="AN102" s="16">
        <f>SUMPRODUCT(S102:S$134,$AC102:$AC$134)/$AC102</f>
        <v>0</v>
      </c>
      <c r="AO102" s="16">
        <f>SUMPRODUCT(T102:T$134,$AC102:$AC$134)/$AC102</f>
        <v>0</v>
      </c>
      <c r="AP102" s="16">
        <f>SUMPRODUCT(U102:U$134,$AC102:$AC$134)/$AC102</f>
        <v>0</v>
      </c>
      <c r="AQ102" s="16">
        <f>-SUMPRODUCT(H102:H$134,$AC102:$AC$134)/$AC102</f>
        <v>0</v>
      </c>
      <c r="AS102" s="18">
        <f t="shared" si="66"/>
        <v>0</v>
      </c>
      <c r="AT102" s="18">
        <f t="shared" si="66"/>
        <v>0</v>
      </c>
      <c r="AU102" s="18">
        <f t="shared" si="66"/>
        <v>0</v>
      </c>
      <c r="AV102" s="18">
        <f t="shared" si="66"/>
        <v>0</v>
      </c>
      <c r="AW102" s="18">
        <f t="shared" si="66"/>
        <v>0</v>
      </c>
      <c r="AX102" s="18">
        <f t="shared" si="66"/>
        <v>0</v>
      </c>
      <c r="AY102" s="18">
        <f t="shared" si="66"/>
        <v>0</v>
      </c>
      <c r="AZ102" s="18">
        <f t="shared" si="54"/>
        <v>0</v>
      </c>
      <c r="BB102" s="18">
        <f t="shared" si="65"/>
        <v>0</v>
      </c>
      <c r="BC102" s="18">
        <f t="shared" si="65"/>
        <v>0</v>
      </c>
      <c r="BD102" s="18">
        <f t="shared" si="55"/>
        <v>1</v>
      </c>
    </row>
    <row r="103" spans="2:56" x14ac:dyDescent="0.3">
      <c r="B103" s="21">
        <f t="shared" si="56"/>
        <v>138</v>
      </c>
      <c r="D103" s="16">
        <f t="shared" si="57"/>
        <v>0</v>
      </c>
      <c r="E103" s="16"/>
      <c r="F103" s="16">
        <f t="shared" si="41"/>
        <v>0</v>
      </c>
      <c r="G103" s="16">
        <f t="shared" si="58"/>
        <v>0</v>
      </c>
      <c r="H103" s="16">
        <f t="shared" si="59"/>
        <v>0</v>
      </c>
      <c r="I103" s="16">
        <f t="shared" si="42"/>
        <v>0</v>
      </c>
      <c r="J103" s="16"/>
      <c r="K103" s="16">
        <f t="shared" si="43"/>
        <v>0</v>
      </c>
      <c r="L103" s="16">
        <f t="shared" si="44"/>
        <v>0</v>
      </c>
      <c r="N103" s="16">
        <f t="shared" si="45"/>
        <v>0</v>
      </c>
      <c r="P103" s="16">
        <f t="shared" si="46"/>
        <v>0</v>
      </c>
      <c r="Q103" s="16">
        <f t="shared" si="47"/>
        <v>0</v>
      </c>
      <c r="R103" s="16">
        <f t="shared" si="48"/>
        <v>0</v>
      </c>
      <c r="S103" s="16">
        <f t="shared" si="49"/>
        <v>0</v>
      </c>
      <c r="T103" s="16">
        <f t="shared" si="50"/>
        <v>0</v>
      </c>
      <c r="U103" s="16"/>
      <c r="V103" s="16">
        <f t="shared" si="60"/>
        <v>0</v>
      </c>
      <c r="W103" s="16">
        <f t="shared" si="61"/>
        <v>0</v>
      </c>
      <c r="X103" s="16">
        <f t="shared" si="61"/>
        <v>0</v>
      </c>
      <c r="Z103" s="16">
        <f t="shared" si="62"/>
        <v>0</v>
      </c>
      <c r="AA103" s="16">
        <f t="shared" si="63"/>
        <v>0</v>
      </c>
      <c r="AC103" s="17">
        <f t="shared" si="51"/>
        <v>1.3656571468853134E-2</v>
      </c>
      <c r="AE103" s="16">
        <f>SUMPRODUCT(Z103:Z$134,$AC103:$AC$134)/$AC103</f>
        <v>0</v>
      </c>
      <c r="AF103" s="16">
        <f t="shared" si="52"/>
        <v>0</v>
      </c>
      <c r="AG103" s="18">
        <f t="shared" si="53"/>
        <v>0</v>
      </c>
      <c r="AH103" s="18">
        <f t="shared" si="64"/>
        <v>0</v>
      </c>
      <c r="AJ103" s="16">
        <f>SUMPRODUCT(N103:N$134,$AC103:$AC$134)/$AC103</f>
        <v>0</v>
      </c>
      <c r="AK103" s="16">
        <f>SUMPRODUCT(P103:P$134,$AC103:$AC$134)/$AC103</f>
        <v>0</v>
      </c>
      <c r="AL103" s="16">
        <f>SUMPRODUCT(Q103:Q$134,$AC103:$AC$134)/$AC103</f>
        <v>0</v>
      </c>
      <c r="AM103" s="16">
        <f>SUMPRODUCT(R103:R$134,$AC103:$AC$134)/$AC103</f>
        <v>0</v>
      </c>
      <c r="AN103" s="16">
        <f>SUMPRODUCT(S103:S$134,$AC103:$AC$134)/$AC103</f>
        <v>0</v>
      </c>
      <c r="AO103" s="16">
        <f>SUMPRODUCT(T103:T$134,$AC103:$AC$134)/$AC103</f>
        <v>0</v>
      </c>
      <c r="AP103" s="16">
        <f>SUMPRODUCT(U103:U$134,$AC103:$AC$134)/$AC103</f>
        <v>0</v>
      </c>
      <c r="AQ103" s="16">
        <f>-SUMPRODUCT(H103:H$134,$AC103:$AC$134)/$AC103</f>
        <v>0</v>
      </c>
      <c r="AS103" s="18">
        <f t="shared" si="66"/>
        <v>0</v>
      </c>
      <c r="AT103" s="18">
        <f t="shared" si="66"/>
        <v>0</v>
      </c>
      <c r="AU103" s="18">
        <f t="shared" si="66"/>
        <v>0</v>
      </c>
      <c r="AV103" s="18">
        <f t="shared" si="66"/>
        <v>0</v>
      </c>
      <c r="AW103" s="18">
        <f t="shared" si="66"/>
        <v>0</v>
      </c>
      <c r="AX103" s="18">
        <f t="shared" si="66"/>
        <v>0</v>
      </c>
      <c r="AY103" s="18">
        <f t="shared" si="66"/>
        <v>0</v>
      </c>
      <c r="AZ103" s="18">
        <f t="shared" si="54"/>
        <v>0</v>
      </c>
      <c r="BB103" s="18">
        <f t="shared" si="65"/>
        <v>0</v>
      </c>
      <c r="BC103" s="18">
        <f t="shared" si="65"/>
        <v>0</v>
      </c>
      <c r="BD103" s="18">
        <f t="shared" si="55"/>
        <v>1</v>
      </c>
    </row>
    <row r="104" spans="2:56" x14ac:dyDescent="0.3">
      <c r="B104" s="21">
        <f t="shared" si="56"/>
        <v>139</v>
      </c>
      <c r="D104" s="16">
        <f t="shared" si="57"/>
        <v>0</v>
      </c>
      <c r="E104" s="16"/>
      <c r="F104" s="16">
        <f t="shared" si="41"/>
        <v>0</v>
      </c>
      <c r="G104" s="16">
        <f t="shared" si="58"/>
        <v>0</v>
      </c>
      <c r="H104" s="16">
        <f t="shared" si="59"/>
        <v>0</v>
      </c>
      <c r="I104" s="16">
        <f t="shared" si="42"/>
        <v>0</v>
      </c>
      <c r="J104" s="16"/>
      <c r="K104" s="16">
        <f t="shared" si="43"/>
        <v>0</v>
      </c>
      <c r="L104" s="16">
        <f t="shared" si="44"/>
        <v>0</v>
      </c>
      <c r="N104" s="16">
        <f t="shared" si="45"/>
        <v>0</v>
      </c>
      <c r="P104" s="16">
        <f t="shared" si="46"/>
        <v>0</v>
      </c>
      <c r="Q104" s="16">
        <f t="shared" si="47"/>
        <v>0</v>
      </c>
      <c r="R104" s="16">
        <f t="shared" si="48"/>
        <v>0</v>
      </c>
      <c r="S104" s="16">
        <f t="shared" si="49"/>
        <v>0</v>
      </c>
      <c r="T104" s="16">
        <f t="shared" si="50"/>
        <v>0</v>
      </c>
      <c r="U104" s="16"/>
      <c r="V104" s="16">
        <f t="shared" si="60"/>
        <v>0</v>
      </c>
      <c r="W104" s="16">
        <f t="shared" si="61"/>
        <v>0</v>
      </c>
      <c r="X104" s="16">
        <f t="shared" si="61"/>
        <v>0</v>
      </c>
      <c r="Z104" s="16">
        <f t="shared" si="62"/>
        <v>0</v>
      </c>
      <c r="AA104" s="16">
        <f t="shared" si="63"/>
        <v>0</v>
      </c>
      <c r="AC104" s="17">
        <f t="shared" si="51"/>
        <v>1.3006258541764888E-2</v>
      </c>
      <c r="AE104" s="16">
        <f>SUMPRODUCT(Z104:Z$134,$AC104:$AC$134)/$AC104</f>
        <v>0</v>
      </c>
      <c r="AF104" s="16">
        <f t="shared" si="52"/>
        <v>0</v>
      </c>
      <c r="AG104" s="18">
        <f t="shared" si="53"/>
        <v>0</v>
      </c>
      <c r="AH104" s="18">
        <f t="shared" si="64"/>
        <v>0</v>
      </c>
      <c r="AJ104" s="16">
        <f>SUMPRODUCT(N104:N$134,$AC104:$AC$134)/$AC104</f>
        <v>0</v>
      </c>
      <c r="AK104" s="16">
        <f>SUMPRODUCT(P104:P$134,$AC104:$AC$134)/$AC104</f>
        <v>0</v>
      </c>
      <c r="AL104" s="16">
        <f>SUMPRODUCT(Q104:Q$134,$AC104:$AC$134)/$AC104</f>
        <v>0</v>
      </c>
      <c r="AM104" s="16">
        <f>SUMPRODUCT(R104:R$134,$AC104:$AC$134)/$AC104</f>
        <v>0</v>
      </c>
      <c r="AN104" s="16">
        <f>SUMPRODUCT(S104:S$134,$AC104:$AC$134)/$AC104</f>
        <v>0</v>
      </c>
      <c r="AO104" s="16">
        <f>SUMPRODUCT(T104:T$134,$AC104:$AC$134)/$AC104</f>
        <v>0</v>
      </c>
      <c r="AP104" s="16">
        <f>SUMPRODUCT(U104:U$134,$AC104:$AC$134)/$AC104</f>
        <v>0</v>
      </c>
      <c r="AQ104" s="16">
        <f>-SUMPRODUCT(H104:H$134,$AC104:$AC$134)/$AC104</f>
        <v>0</v>
      </c>
      <c r="AS104" s="18">
        <f t="shared" si="66"/>
        <v>0</v>
      </c>
      <c r="AT104" s="18">
        <f t="shared" si="66"/>
        <v>0</v>
      </c>
      <c r="AU104" s="18">
        <f t="shared" si="66"/>
        <v>0</v>
      </c>
      <c r="AV104" s="18">
        <f t="shared" si="66"/>
        <v>0</v>
      </c>
      <c r="AW104" s="18">
        <f t="shared" si="66"/>
        <v>0</v>
      </c>
      <c r="AX104" s="18">
        <f t="shared" si="66"/>
        <v>0</v>
      </c>
      <c r="AY104" s="18">
        <f t="shared" si="66"/>
        <v>0</v>
      </c>
      <c r="AZ104" s="18">
        <f t="shared" si="54"/>
        <v>0</v>
      </c>
      <c r="BB104" s="18">
        <f t="shared" si="65"/>
        <v>0</v>
      </c>
      <c r="BC104" s="18">
        <f t="shared" si="65"/>
        <v>0</v>
      </c>
      <c r="BD104" s="18">
        <f t="shared" si="55"/>
        <v>1</v>
      </c>
    </row>
    <row r="105" spans="2:56" x14ac:dyDescent="0.3">
      <c r="B105" s="21">
        <f t="shared" si="56"/>
        <v>140</v>
      </c>
      <c r="D105" s="16">
        <f t="shared" si="57"/>
        <v>0</v>
      </c>
      <c r="E105" s="16"/>
      <c r="F105" s="16">
        <f t="shared" si="41"/>
        <v>0</v>
      </c>
      <c r="G105" s="16">
        <f t="shared" si="58"/>
        <v>0</v>
      </c>
      <c r="H105" s="16">
        <f t="shared" si="59"/>
        <v>0</v>
      </c>
      <c r="I105" s="16">
        <f t="shared" si="42"/>
        <v>0</v>
      </c>
      <c r="J105" s="16"/>
      <c r="K105" s="16">
        <f t="shared" si="43"/>
        <v>0</v>
      </c>
      <c r="L105" s="16">
        <f t="shared" si="44"/>
        <v>0</v>
      </c>
      <c r="N105" s="16">
        <f t="shared" si="45"/>
        <v>0</v>
      </c>
      <c r="P105" s="16">
        <f t="shared" si="46"/>
        <v>0</v>
      </c>
      <c r="Q105" s="16">
        <f t="shared" si="47"/>
        <v>0</v>
      </c>
      <c r="R105" s="16">
        <f t="shared" si="48"/>
        <v>0</v>
      </c>
      <c r="S105" s="16">
        <f t="shared" si="49"/>
        <v>0</v>
      </c>
      <c r="T105" s="16">
        <f t="shared" si="50"/>
        <v>0</v>
      </c>
      <c r="U105" s="16"/>
      <c r="V105" s="16">
        <f t="shared" si="60"/>
        <v>0</v>
      </c>
      <c r="W105" s="16">
        <f t="shared" si="61"/>
        <v>0</v>
      </c>
      <c r="X105" s="16">
        <f t="shared" si="61"/>
        <v>0</v>
      </c>
      <c r="Z105" s="16">
        <f t="shared" si="62"/>
        <v>0</v>
      </c>
      <c r="AA105" s="16">
        <f t="shared" si="63"/>
        <v>0</v>
      </c>
      <c r="AC105" s="17">
        <f t="shared" si="51"/>
        <v>1.2386912896918942E-2</v>
      </c>
      <c r="AE105" s="16">
        <f>SUMPRODUCT(Z105:Z$134,$AC105:$AC$134)/$AC105</f>
        <v>0</v>
      </c>
      <c r="AF105" s="16">
        <f t="shared" si="52"/>
        <v>0</v>
      </c>
      <c r="AG105" s="18">
        <f t="shared" si="53"/>
        <v>0</v>
      </c>
      <c r="AH105" s="18">
        <f t="shared" si="64"/>
        <v>0</v>
      </c>
      <c r="AJ105" s="16">
        <f>SUMPRODUCT(N105:N$134,$AC105:$AC$134)/$AC105</f>
        <v>0</v>
      </c>
      <c r="AK105" s="16">
        <f>SUMPRODUCT(P105:P$134,$AC105:$AC$134)/$AC105</f>
        <v>0</v>
      </c>
      <c r="AL105" s="16">
        <f>SUMPRODUCT(Q105:Q$134,$AC105:$AC$134)/$AC105</f>
        <v>0</v>
      </c>
      <c r="AM105" s="16">
        <f>SUMPRODUCT(R105:R$134,$AC105:$AC$134)/$AC105</f>
        <v>0</v>
      </c>
      <c r="AN105" s="16">
        <f>SUMPRODUCT(S105:S$134,$AC105:$AC$134)/$AC105</f>
        <v>0</v>
      </c>
      <c r="AO105" s="16">
        <f>SUMPRODUCT(T105:T$134,$AC105:$AC$134)/$AC105</f>
        <v>0</v>
      </c>
      <c r="AP105" s="16">
        <f>SUMPRODUCT(U105:U$134,$AC105:$AC$134)/$AC105</f>
        <v>0</v>
      </c>
      <c r="AQ105" s="16">
        <f>-SUMPRODUCT(H105:H$134,$AC105:$AC$134)/$AC105</f>
        <v>0</v>
      </c>
      <c r="AS105" s="18">
        <f t="shared" si="66"/>
        <v>0</v>
      </c>
      <c r="AT105" s="18">
        <f t="shared" si="66"/>
        <v>0</v>
      </c>
      <c r="AU105" s="18">
        <f t="shared" si="66"/>
        <v>0</v>
      </c>
      <c r="AV105" s="18">
        <f t="shared" si="66"/>
        <v>0</v>
      </c>
      <c r="AW105" s="18">
        <f t="shared" si="66"/>
        <v>0</v>
      </c>
      <c r="AX105" s="18">
        <f t="shared" si="66"/>
        <v>0</v>
      </c>
      <c r="AY105" s="18">
        <f t="shared" si="66"/>
        <v>0</v>
      </c>
      <c r="AZ105" s="18">
        <f t="shared" si="54"/>
        <v>0</v>
      </c>
      <c r="BB105" s="18">
        <f t="shared" si="65"/>
        <v>0</v>
      </c>
      <c r="BC105" s="18">
        <f t="shared" si="65"/>
        <v>0</v>
      </c>
      <c r="BD105" s="18">
        <f t="shared" si="55"/>
        <v>1</v>
      </c>
    </row>
    <row r="106" spans="2:56" x14ac:dyDescent="0.3">
      <c r="B106" s="21">
        <f t="shared" si="56"/>
        <v>141</v>
      </c>
      <c r="D106" s="16">
        <f t="shared" si="57"/>
        <v>0</v>
      </c>
      <c r="E106" s="16"/>
      <c r="F106" s="16">
        <f t="shared" si="41"/>
        <v>0</v>
      </c>
      <c r="G106" s="16">
        <f t="shared" si="58"/>
        <v>0</v>
      </c>
      <c r="H106" s="16">
        <f t="shared" si="59"/>
        <v>0</v>
      </c>
      <c r="I106" s="16">
        <f t="shared" si="42"/>
        <v>0</v>
      </c>
      <c r="J106" s="16"/>
      <c r="K106" s="16">
        <f t="shared" si="43"/>
        <v>0</v>
      </c>
      <c r="L106" s="16">
        <f t="shared" si="44"/>
        <v>0</v>
      </c>
      <c r="N106" s="16">
        <f t="shared" si="45"/>
        <v>0</v>
      </c>
      <c r="P106" s="16">
        <f t="shared" si="46"/>
        <v>0</v>
      </c>
      <c r="Q106" s="16">
        <f t="shared" si="47"/>
        <v>0</v>
      </c>
      <c r="R106" s="16">
        <f t="shared" si="48"/>
        <v>0</v>
      </c>
      <c r="S106" s="16">
        <f t="shared" si="49"/>
        <v>0</v>
      </c>
      <c r="T106" s="16">
        <f t="shared" si="50"/>
        <v>0</v>
      </c>
      <c r="U106" s="16"/>
      <c r="V106" s="16">
        <f t="shared" si="60"/>
        <v>0</v>
      </c>
      <c r="W106" s="16">
        <f t="shared" si="61"/>
        <v>0</v>
      </c>
      <c r="X106" s="16">
        <f t="shared" si="61"/>
        <v>0</v>
      </c>
      <c r="Z106" s="16">
        <f t="shared" si="62"/>
        <v>0</v>
      </c>
      <c r="AA106" s="16">
        <f t="shared" si="63"/>
        <v>0</v>
      </c>
      <c r="AC106" s="17">
        <f t="shared" si="51"/>
        <v>1.1797059901827561E-2</v>
      </c>
      <c r="AE106" s="16">
        <f>SUMPRODUCT(Z106:Z$134,$AC106:$AC$134)/$AC106</f>
        <v>0</v>
      </c>
      <c r="AF106" s="16">
        <f t="shared" si="52"/>
        <v>0</v>
      </c>
      <c r="AG106" s="18">
        <f t="shared" si="53"/>
        <v>0</v>
      </c>
      <c r="AH106" s="18">
        <f t="shared" si="64"/>
        <v>0</v>
      </c>
      <c r="AJ106" s="16">
        <f>SUMPRODUCT(N106:N$134,$AC106:$AC$134)/$AC106</f>
        <v>0</v>
      </c>
      <c r="AK106" s="16">
        <f>SUMPRODUCT(P106:P$134,$AC106:$AC$134)/$AC106</f>
        <v>0</v>
      </c>
      <c r="AL106" s="16">
        <f>SUMPRODUCT(Q106:Q$134,$AC106:$AC$134)/$AC106</f>
        <v>0</v>
      </c>
      <c r="AM106" s="16">
        <f>SUMPRODUCT(R106:R$134,$AC106:$AC$134)/$AC106</f>
        <v>0</v>
      </c>
      <c r="AN106" s="16">
        <f>SUMPRODUCT(S106:S$134,$AC106:$AC$134)/$AC106</f>
        <v>0</v>
      </c>
      <c r="AO106" s="16">
        <f>SUMPRODUCT(T106:T$134,$AC106:$AC$134)/$AC106</f>
        <v>0</v>
      </c>
      <c r="AP106" s="16">
        <f>SUMPRODUCT(U106:U$134,$AC106:$AC$134)/$AC106</f>
        <v>0</v>
      </c>
      <c r="AQ106" s="16">
        <f>-SUMPRODUCT(H106:H$134,$AC106:$AC$134)/$AC106</f>
        <v>0</v>
      </c>
      <c r="AS106" s="18">
        <f t="shared" si="66"/>
        <v>0</v>
      </c>
      <c r="AT106" s="18">
        <f t="shared" si="66"/>
        <v>0</v>
      </c>
      <c r="AU106" s="18">
        <f t="shared" si="66"/>
        <v>0</v>
      </c>
      <c r="AV106" s="18">
        <f t="shared" si="66"/>
        <v>0</v>
      </c>
      <c r="AW106" s="18">
        <f t="shared" si="66"/>
        <v>0</v>
      </c>
      <c r="AX106" s="18">
        <f t="shared" si="66"/>
        <v>0</v>
      </c>
      <c r="AY106" s="18">
        <f t="shared" si="66"/>
        <v>0</v>
      </c>
      <c r="AZ106" s="18">
        <f t="shared" si="54"/>
        <v>0</v>
      </c>
      <c r="BB106" s="18">
        <f t="shared" si="65"/>
        <v>0</v>
      </c>
      <c r="BC106" s="18">
        <f t="shared" si="65"/>
        <v>0</v>
      </c>
      <c r="BD106" s="18">
        <f t="shared" si="55"/>
        <v>1</v>
      </c>
    </row>
    <row r="107" spans="2:56" x14ac:dyDescent="0.3">
      <c r="B107" s="21">
        <f t="shared" si="56"/>
        <v>142</v>
      </c>
      <c r="D107" s="16">
        <f t="shared" si="57"/>
        <v>0</v>
      </c>
      <c r="E107" s="16"/>
      <c r="F107" s="16">
        <f t="shared" si="41"/>
        <v>0</v>
      </c>
      <c r="G107" s="16">
        <f t="shared" si="58"/>
        <v>0</v>
      </c>
      <c r="H107" s="16">
        <f t="shared" si="59"/>
        <v>0</v>
      </c>
      <c r="I107" s="16">
        <f t="shared" si="42"/>
        <v>0</v>
      </c>
      <c r="J107" s="16"/>
      <c r="K107" s="16">
        <f t="shared" si="43"/>
        <v>0</v>
      </c>
      <c r="L107" s="16">
        <f t="shared" si="44"/>
        <v>0</v>
      </c>
      <c r="N107" s="16">
        <f t="shared" si="45"/>
        <v>0</v>
      </c>
      <c r="P107" s="16">
        <f t="shared" si="46"/>
        <v>0</v>
      </c>
      <c r="Q107" s="16">
        <f t="shared" si="47"/>
        <v>0</v>
      </c>
      <c r="R107" s="16">
        <f t="shared" si="48"/>
        <v>0</v>
      </c>
      <c r="S107" s="16">
        <f t="shared" si="49"/>
        <v>0</v>
      </c>
      <c r="T107" s="16">
        <f t="shared" si="50"/>
        <v>0</v>
      </c>
      <c r="U107" s="16"/>
      <c r="V107" s="16">
        <f t="shared" si="60"/>
        <v>0</v>
      </c>
      <c r="W107" s="16">
        <f t="shared" si="61"/>
        <v>0</v>
      </c>
      <c r="X107" s="16">
        <f t="shared" si="61"/>
        <v>0</v>
      </c>
      <c r="Z107" s="16">
        <f t="shared" si="62"/>
        <v>0</v>
      </c>
      <c r="AA107" s="16">
        <f t="shared" si="63"/>
        <v>0</v>
      </c>
      <c r="AC107" s="17">
        <f t="shared" si="51"/>
        <v>1.123529514459768E-2</v>
      </c>
      <c r="AE107" s="16">
        <f>SUMPRODUCT(Z107:Z$134,$AC107:$AC$134)/$AC107</f>
        <v>0</v>
      </c>
      <c r="AF107" s="16">
        <f t="shared" si="52"/>
        <v>0</v>
      </c>
      <c r="AG107" s="18">
        <f t="shared" si="53"/>
        <v>0</v>
      </c>
      <c r="AH107" s="18">
        <f t="shared" si="64"/>
        <v>0</v>
      </c>
      <c r="AJ107" s="16">
        <f>SUMPRODUCT(N107:N$134,$AC107:$AC$134)/$AC107</f>
        <v>0</v>
      </c>
      <c r="AK107" s="16">
        <f>SUMPRODUCT(P107:P$134,$AC107:$AC$134)/$AC107</f>
        <v>0</v>
      </c>
      <c r="AL107" s="16">
        <f>SUMPRODUCT(Q107:Q$134,$AC107:$AC$134)/$AC107</f>
        <v>0</v>
      </c>
      <c r="AM107" s="16">
        <f>SUMPRODUCT(R107:R$134,$AC107:$AC$134)/$AC107</f>
        <v>0</v>
      </c>
      <c r="AN107" s="16">
        <f>SUMPRODUCT(S107:S$134,$AC107:$AC$134)/$AC107</f>
        <v>0</v>
      </c>
      <c r="AO107" s="16">
        <f>SUMPRODUCT(T107:T$134,$AC107:$AC$134)/$AC107</f>
        <v>0</v>
      </c>
      <c r="AP107" s="16">
        <f>SUMPRODUCT(U107:U$134,$AC107:$AC$134)/$AC107</f>
        <v>0</v>
      </c>
      <c r="AQ107" s="16">
        <f>-SUMPRODUCT(H107:H$134,$AC107:$AC$134)/$AC107</f>
        <v>0</v>
      </c>
      <c r="AS107" s="18">
        <f t="shared" si="66"/>
        <v>0</v>
      </c>
      <c r="AT107" s="18">
        <f t="shared" si="66"/>
        <v>0</v>
      </c>
      <c r="AU107" s="18">
        <f t="shared" si="66"/>
        <v>0</v>
      </c>
      <c r="AV107" s="18">
        <f t="shared" si="66"/>
        <v>0</v>
      </c>
      <c r="AW107" s="18">
        <f t="shared" si="66"/>
        <v>0</v>
      </c>
      <c r="AX107" s="18">
        <f t="shared" si="66"/>
        <v>0</v>
      </c>
      <c r="AY107" s="18">
        <f t="shared" si="66"/>
        <v>0</v>
      </c>
      <c r="AZ107" s="18">
        <f t="shared" si="54"/>
        <v>0</v>
      </c>
      <c r="BB107" s="18">
        <f t="shared" si="65"/>
        <v>0</v>
      </c>
      <c r="BC107" s="18">
        <f t="shared" si="65"/>
        <v>0</v>
      </c>
      <c r="BD107" s="18">
        <f t="shared" si="55"/>
        <v>1</v>
      </c>
    </row>
    <row r="108" spans="2:56" x14ac:dyDescent="0.3">
      <c r="B108" s="21">
        <f t="shared" si="56"/>
        <v>143</v>
      </c>
      <c r="D108" s="16">
        <f t="shared" si="57"/>
        <v>0</v>
      </c>
      <c r="E108" s="16"/>
      <c r="F108" s="16">
        <f t="shared" si="41"/>
        <v>0</v>
      </c>
      <c r="G108" s="16">
        <f t="shared" si="58"/>
        <v>0</v>
      </c>
      <c r="H108" s="16">
        <f t="shared" si="59"/>
        <v>0</v>
      </c>
      <c r="I108" s="16">
        <f t="shared" si="42"/>
        <v>0</v>
      </c>
      <c r="J108" s="16"/>
      <c r="K108" s="16">
        <f t="shared" si="43"/>
        <v>0</v>
      </c>
      <c r="L108" s="16">
        <f t="shared" si="44"/>
        <v>0</v>
      </c>
      <c r="N108" s="16">
        <f t="shared" si="45"/>
        <v>0</v>
      </c>
      <c r="P108" s="16">
        <f t="shared" si="46"/>
        <v>0</v>
      </c>
      <c r="Q108" s="16">
        <f t="shared" si="47"/>
        <v>0</v>
      </c>
      <c r="R108" s="16">
        <f t="shared" si="48"/>
        <v>0</v>
      </c>
      <c r="S108" s="16">
        <f t="shared" si="49"/>
        <v>0</v>
      </c>
      <c r="T108" s="16">
        <f t="shared" si="50"/>
        <v>0</v>
      </c>
      <c r="U108" s="16"/>
      <c r="V108" s="16">
        <f t="shared" si="60"/>
        <v>0</v>
      </c>
      <c r="W108" s="16">
        <f t="shared" si="61"/>
        <v>0</v>
      </c>
      <c r="X108" s="16">
        <f t="shared" si="61"/>
        <v>0</v>
      </c>
      <c r="Z108" s="16">
        <f t="shared" si="62"/>
        <v>0</v>
      </c>
      <c r="AA108" s="16">
        <f t="shared" si="63"/>
        <v>0</v>
      </c>
      <c r="AC108" s="17">
        <f t="shared" si="51"/>
        <v>1.0700281090093026E-2</v>
      </c>
      <c r="AE108" s="16">
        <f>SUMPRODUCT(Z108:Z$134,$AC108:$AC$134)/$AC108</f>
        <v>0</v>
      </c>
      <c r="AF108" s="16">
        <f t="shared" si="52"/>
        <v>0</v>
      </c>
      <c r="AG108" s="18">
        <f t="shared" si="53"/>
        <v>0</v>
      </c>
      <c r="AH108" s="18">
        <f t="shared" si="64"/>
        <v>0</v>
      </c>
      <c r="AJ108" s="16">
        <f>SUMPRODUCT(N108:N$134,$AC108:$AC$134)/$AC108</f>
        <v>0</v>
      </c>
      <c r="AK108" s="16">
        <f>SUMPRODUCT(P108:P$134,$AC108:$AC$134)/$AC108</f>
        <v>0</v>
      </c>
      <c r="AL108" s="16">
        <f>SUMPRODUCT(Q108:Q$134,$AC108:$AC$134)/$AC108</f>
        <v>0</v>
      </c>
      <c r="AM108" s="16">
        <f>SUMPRODUCT(R108:R$134,$AC108:$AC$134)/$AC108</f>
        <v>0</v>
      </c>
      <c r="AN108" s="16">
        <f>SUMPRODUCT(S108:S$134,$AC108:$AC$134)/$AC108</f>
        <v>0</v>
      </c>
      <c r="AO108" s="16">
        <f>SUMPRODUCT(T108:T$134,$AC108:$AC$134)/$AC108</f>
        <v>0</v>
      </c>
      <c r="AP108" s="16">
        <f>SUMPRODUCT(U108:U$134,$AC108:$AC$134)/$AC108</f>
        <v>0</v>
      </c>
      <c r="AQ108" s="16">
        <f>-SUMPRODUCT(H108:H$134,$AC108:$AC$134)/$AC108</f>
        <v>0</v>
      </c>
      <c r="AS108" s="18">
        <f t="shared" si="66"/>
        <v>0</v>
      </c>
      <c r="AT108" s="18">
        <f t="shared" si="66"/>
        <v>0</v>
      </c>
      <c r="AU108" s="18">
        <f t="shared" si="66"/>
        <v>0</v>
      </c>
      <c r="AV108" s="18">
        <f t="shared" si="66"/>
        <v>0</v>
      </c>
      <c r="AW108" s="18">
        <f t="shared" si="66"/>
        <v>0</v>
      </c>
      <c r="AX108" s="18">
        <f t="shared" si="66"/>
        <v>0</v>
      </c>
      <c r="AY108" s="18">
        <f t="shared" si="66"/>
        <v>0</v>
      </c>
      <c r="AZ108" s="18">
        <f t="shared" si="54"/>
        <v>0</v>
      </c>
      <c r="BB108" s="18">
        <f t="shared" si="65"/>
        <v>0</v>
      </c>
      <c r="BC108" s="18">
        <f t="shared" si="65"/>
        <v>0</v>
      </c>
      <c r="BD108" s="18">
        <f t="shared" si="55"/>
        <v>1</v>
      </c>
    </row>
    <row r="109" spans="2:56" x14ac:dyDescent="0.3">
      <c r="B109" s="21">
        <f t="shared" si="56"/>
        <v>144</v>
      </c>
      <c r="D109" s="16">
        <f t="shared" si="57"/>
        <v>0</v>
      </c>
      <c r="E109" s="16"/>
      <c r="F109" s="16">
        <f t="shared" si="41"/>
        <v>0</v>
      </c>
      <c r="G109" s="16">
        <f t="shared" si="58"/>
        <v>0</v>
      </c>
      <c r="H109" s="16">
        <f t="shared" si="59"/>
        <v>0</v>
      </c>
      <c r="I109" s="16">
        <f t="shared" si="42"/>
        <v>0</v>
      </c>
      <c r="J109" s="16"/>
      <c r="K109" s="16">
        <f t="shared" si="43"/>
        <v>0</v>
      </c>
      <c r="L109" s="16">
        <f t="shared" si="44"/>
        <v>0</v>
      </c>
      <c r="N109" s="16">
        <f t="shared" si="45"/>
        <v>0</v>
      </c>
      <c r="P109" s="16">
        <f t="shared" si="46"/>
        <v>0</v>
      </c>
      <c r="Q109" s="16">
        <f t="shared" si="47"/>
        <v>0</v>
      </c>
      <c r="R109" s="16">
        <f t="shared" si="48"/>
        <v>0</v>
      </c>
      <c r="S109" s="16">
        <f t="shared" si="49"/>
        <v>0</v>
      </c>
      <c r="T109" s="16">
        <f t="shared" si="50"/>
        <v>0</v>
      </c>
      <c r="U109" s="16"/>
      <c r="V109" s="16">
        <f t="shared" si="60"/>
        <v>0</v>
      </c>
      <c r="W109" s="16">
        <f t="shared" si="61"/>
        <v>0</v>
      </c>
      <c r="X109" s="16">
        <f t="shared" si="61"/>
        <v>0</v>
      </c>
      <c r="Z109" s="16">
        <f t="shared" si="62"/>
        <v>0</v>
      </c>
      <c r="AA109" s="16">
        <f t="shared" si="63"/>
        <v>0</v>
      </c>
      <c r="AC109" s="17">
        <f t="shared" si="51"/>
        <v>1.0190743895326695E-2</v>
      </c>
      <c r="AE109" s="16">
        <f>SUMPRODUCT(Z109:Z$134,$AC109:$AC$134)/$AC109</f>
        <v>0</v>
      </c>
      <c r="AF109" s="16">
        <f t="shared" si="52"/>
        <v>0</v>
      </c>
      <c r="AG109" s="18">
        <f t="shared" si="53"/>
        <v>0</v>
      </c>
      <c r="AH109" s="18">
        <f t="shared" si="64"/>
        <v>0</v>
      </c>
      <c r="AJ109" s="16">
        <f>SUMPRODUCT(N109:N$134,$AC109:$AC$134)/$AC109</f>
        <v>0</v>
      </c>
      <c r="AK109" s="16">
        <f>SUMPRODUCT(P109:P$134,$AC109:$AC$134)/$AC109</f>
        <v>0</v>
      </c>
      <c r="AL109" s="16">
        <f>SUMPRODUCT(Q109:Q$134,$AC109:$AC$134)/$AC109</f>
        <v>0</v>
      </c>
      <c r="AM109" s="16">
        <f>SUMPRODUCT(R109:R$134,$AC109:$AC$134)/$AC109</f>
        <v>0</v>
      </c>
      <c r="AN109" s="16">
        <f>SUMPRODUCT(S109:S$134,$AC109:$AC$134)/$AC109</f>
        <v>0</v>
      </c>
      <c r="AO109" s="16">
        <f>SUMPRODUCT(T109:T$134,$AC109:$AC$134)/$AC109</f>
        <v>0</v>
      </c>
      <c r="AP109" s="16">
        <f>SUMPRODUCT(U109:U$134,$AC109:$AC$134)/$AC109</f>
        <v>0</v>
      </c>
      <c r="AQ109" s="16">
        <f>-SUMPRODUCT(H109:H$134,$AC109:$AC$134)/$AC109</f>
        <v>0</v>
      </c>
      <c r="AS109" s="18">
        <f t="shared" si="66"/>
        <v>0</v>
      </c>
      <c r="AT109" s="18">
        <f t="shared" si="66"/>
        <v>0</v>
      </c>
      <c r="AU109" s="18">
        <f t="shared" si="66"/>
        <v>0</v>
      </c>
      <c r="AV109" s="18">
        <f t="shared" si="66"/>
        <v>0</v>
      </c>
      <c r="AW109" s="18">
        <f t="shared" si="66"/>
        <v>0</v>
      </c>
      <c r="AX109" s="18">
        <f t="shared" si="66"/>
        <v>0</v>
      </c>
      <c r="AY109" s="18">
        <f t="shared" si="66"/>
        <v>0</v>
      </c>
      <c r="AZ109" s="18">
        <f t="shared" si="54"/>
        <v>0</v>
      </c>
      <c r="BB109" s="18">
        <f t="shared" ref="BB109:BC124" si="67">SUMIF($AS$5:$AY$5,BB$5,$AS109:$AY109)</f>
        <v>0</v>
      </c>
      <c r="BC109" s="18">
        <f t="shared" si="67"/>
        <v>0</v>
      </c>
      <c r="BD109" s="18">
        <f t="shared" si="55"/>
        <v>1</v>
      </c>
    </row>
    <row r="110" spans="2:56" x14ac:dyDescent="0.3">
      <c r="B110" s="21">
        <f t="shared" si="56"/>
        <v>145</v>
      </c>
      <c r="D110" s="16">
        <f t="shared" si="57"/>
        <v>0</v>
      </c>
      <c r="E110" s="16"/>
      <c r="F110" s="16">
        <f t="shared" si="41"/>
        <v>0</v>
      </c>
      <c r="G110" s="16">
        <f t="shared" si="58"/>
        <v>0</v>
      </c>
      <c r="H110" s="16">
        <f t="shared" si="59"/>
        <v>0</v>
      </c>
      <c r="I110" s="16">
        <f t="shared" si="42"/>
        <v>0</v>
      </c>
      <c r="J110" s="16"/>
      <c r="K110" s="16">
        <f t="shared" si="43"/>
        <v>0</v>
      </c>
      <c r="L110" s="16">
        <f t="shared" si="44"/>
        <v>0</v>
      </c>
      <c r="N110" s="16">
        <f t="shared" si="45"/>
        <v>0</v>
      </c>
      <c r="P110" s="16">
        <f t="shared" si="46"/>
        <v>0</v>
      </c>
      <c r="Q110" s="16">
        <f t="shared" si="47"/>
        <v>0</v>
      </c>
      <c r="R110" s="16">
        <f t="shared" si="48"/>
        <v>0</v>
      </c>
      <c r="S110" s="16">
        <f t="shared" si="49"/>
        <v>0</v>
      </c>
      <c r="T110" s="16">
        <f t="shared" si="50"/>
        <v>0</v>
      </c>
      <c r="U110" s="16"/>
      <c r="V110" s="16">
        <f t="shared" si="60"/>
        <v>0</v>
      </c>
      <c r="W110" s="16">
        <f t="shared" si="61"/>
        <v>0</v>
      </c>
      <c r="X110" s="16">
        <f t="shared" si="61"/>
        <v>0</v>
      </c>
      <c r="Z110" s="16">
        <f t="shared" si="62"/>
        <v>0</v>
      </c>
      <c r="AA110" s="16">
        <f t="shared" si="63"/>
        <v>0</v>
      </c>
      <c r="AC110" s="17">
        <f t="shared" si="51"/>
        <v>9.7054703765016102E-3</v>
      </c>
      <c r="AE110" s="16">
        <f>SUMPRODUCT(Z110:Z$134,$AC110:$AC$134)/$AC110</f>
        <v>0</v>
      </c>
      <c r="AF110" s="16">
        <f t="shared" si="52"/>
        <v>0</v>
      </c>
      <c r="AG110" s="18">
        <f t="shared" si="53"/>
        <v>0</v>
      </c>
      <c r="AH110" s="18">
        <f t="shared" si="64"/>
        <v>0</v>
      </c>
      <c r="AJ110" s="16">
        <f>SUMPRODUCT(N110:N$134,$AC110:$AC$134)/$AC110</f>
        <v>0</v>
      </c>
      <c r="AK110" s="16">
        <f>SUMPRODUCT(P110:P$134,$AC110:$AC$134)/$AC110</f>
        <v>0</v>
      </c>
      <c r="AL110" s="16">
        <f>SUMPRODUCT(Q110:Q$134,$AC110:$AC$134)/$AC110</f>
        <v>0</v>
      </c>
      <c r="AM110" s="16">
        <f>SUMPRODUCT(R110:R$134,$AC110:$AC$134)/$AC110</f>
        <v>0</v>
      </c>
      <c r="AN110" s="16">
        <f>SUMPRODUCT(S110:S$134,$AC110:$AC$134)/$AC110</f>
        <v>0</v>
      </c>
      <c r="AO110" s="16">
        <f>SUMPRODUCT(T110:T$134,$AC110:$AC$134)/$AC110</f>
        <v>0</v>
      </c>
      <c r="AP110" s="16">
        <f>SUMPRODUCT(U110:U$134,$AC110:$AC$134)/$AC110</f>
        <v>0</v>
      </c>
      <c r="AQ110" s="16">
        <f>-SUMPRODUCT(H110:H$134,$AC110:$AC$134)/$AC110</f>
        <v>0</v>
      </c>
      <c r="AS110" s="18">
        <f t="shared" si="66"/>
        <v>0</v>
      </c>
      <c r="AT110" s="18">
        <f t="shared" si="66"/>
        <v>0</v>
      </c>
      <c r="AU110" s="18">
        <f t="shared" si="66"/>
        <v>0</v>
      </c>
      <c r="AV110" s="18">
        <f t="shared" si="66"/>
        <v>0</v>
      </c>
      <c r="AW110" s="18">
        <f t="shared" si="66"/>
        <v>0</v>
      </c>
      <c r="AX110" s="18">
        <f t="shared" si="66"/>
        <v>0</v>
      </c>
      <c r="AY110" s="18">
        <f t="shared" si="66"/>
        <v>0</v>
      </c>
      <c r="AZ110" s="18">
        <f t="shared" si="54"/>
        <v>0</v>
      </c>
      <c r="BB110" s="18">
        <f t="shared" si="67"/>
        <v>0</v>
      </c>
      <c r="BC110" s="18">
        <f t="shared" si="67"/>
        <v>0</v>
      </c>
      <c r="BD110" s="18">
        <f t="shared" si="55"/>
        <v>1</v>
      </c>
    </row>
    <row r="111" spans="2:56" x14ac:dyDescent="0.3">
      <c r="B111" s="21">
        <f t="shared" si="56"/>
        <v>146</v>
      </c>
      <c r="D111" s="16">
        <f t="shared" si="57"/>
        <v>0</v>
      </c>
      <c r="E111" s="16"/>
      <c r="F111" s="16">
        <f t="shared" ref="F111:F134" si="68">IF($B111&lt;retirement_age,savings*(1+inflation)^($B111-age),0)</f>
        <v>0</v>
      </c>
      <c r="G111" s="16">
        <f t="shared" si="58"/>
        <v>0</v>
      </c>
      <c r="H111" s="16">
        <f t="shared" si="59"/>
        <v>0</v>
      </c>
      <c r="I111" s="16">
        <f t="shared" ref="I111:I134" si="69">SUM(D111:H111)*return</f>
        <v>0</v>
      </c>
      <c r="J111" s="16"/>
      <c r="K111" s="16">
        <f t="shared" si="43"/>
        <v>0</v>
      </c>
      <c r="L111" s="16">
        <f t="shared" si="44"/>
        <v>0</v>
      </c>
      <c r="N111" s="16">
        <f t="shared" ref="N111:N134" si="70">IF(AND($B111&gt;=retirement_age,$B111&lt;=life_exp),budget*(1+inflation)^($B111-age),0)</f>
        <v>0</v>
      </c>
      <c r="P111" s="16">
        <f t="shared" ref="P111:P134" si="71">IF(AND($B111&gt;=ss_age,$B111&lt;=life_exp),ss_benefit*(1+inflation)^($B111-age),0)</f>
        <v>0</v>
      </c>
      <c r="Q111" s="16">
        <f t="shared" ref="Q111:Q134" si="72">IF(AND($B111&gt;=is1_age,$B111&lt;=life_exp),is1_benefit*(1+inflation*(is1_inflation="Yes"))^($B111-is1_age),0)</f>
        <v>0</v>
      </c>
      <c r="R111" s="16">
        <f t="shared" ref="R111:R134" si="73">IF(AND($B111&gt;=is2_age,$B111&lt;=life_exp),is2_benefit*(1+inflation*(is2_inflation="Yes"))^($B111-is2_age),0)</f>
        <v>0</v>
      </c>
      <c r="S111" s="16">
        <f t="shared" ref="S111:S134" si="74">IF(AND($B111&gt;=is3_age,$B111&lt;=life_exp),is3_benefit*(1+inflation*(is3_inflation="Yes"))^($B111-is3_age),0)</f>
        <v>0</v>
      </c>
      <c r="T111" s="16">
        <f t="shared" ref="T111:T134" si="75">IF(AND($B111&gt;=is4_age,$B111&lt;=life_exp),is4_benefit*(1+inflation*(is4_inflation="Yes"))^($B111-is4_age),0)</f>
        <v>0</v>
      </c>
      <c r="U111" s="16"/>
      <c r="V111" s="16">
        <f t="shared" si="60"/>
        <v>0</v>
      </c>
      <c r="W111" s="16">
        <f t="shared" si="61"/>
        <v>0</v>
      </c>
      <c r="X111" s="16">
        <f t="shared" si="61"/>
        <v>0</v>
      </c>
      <c r="Z111" s="16">
        <f t="shared" si="62"/>
        <v>0</v>
      </c>
      <c r="AA111" s="16">
        <f t="shared" si="63"/>
        <v>0</v>
      </c>
      <c r="AC111" s="17">
        <f t="shared" ref="AC111:AC134" si="76">(1+return)^-($B111-age)</f>
        <v>9.2433051204777253E-3</v>
      </c>
      <c r="AE111" s="16">
        <f>SUMPRODUCT(Z111:Z$134,$AC111:$AC$134)/$AC111</f>
        <v>0</v>
      </c>
      <c r="AF111" s="16">
        <f t="shared" si="52"/>
        <v>0</v>
      </c>
      <c r="AG111" s="18">
        <f t="shared" si="53"/>
        <v>0</v>
      </c>
      <c r="AH111" s="18">
        <f t="shared" si="64"/>
        <v>0</v>
      </c>
      <c r="AJ111" s="16">
        <f>SUMPRODUCT(N111:N$134,$AC111:$AC$134)/$AC111</f>
        <v>0</v>
      </c>
      <c r="AK111" s="16">
        <f>SUMPRODUCT(P111:P$134,$AC111:$AC$134)/$AC111</f>
        <v>0</v>
      </c>
      <c r="AL111" s="16">
        <f>SUMPRODUCT(Q111:Q$134,$AC111:$AC$134)/$AC111</f>
        <v>0</v>
      </c>
      <c r="AM111" s="16">
        <f>SUMPRODUCT(R111:R$134,$AC111:$AC$134)/$AC111</f>
        <v>0</v>
      </c>
      <c r="AN111" s="16">
        <f>SUMPRODUCT(S111:S$134,$AC111:$AC$134)/$AC111</f>
        <v>0</v>
      </c>
      <c r="AO111" s="16">
        <f>SUMPRODUCT(T111:T$134,$AC111:$AC$134)/$AC111</f>
        <v>0</v>
      </c>
      <c r="AP111" s="16">
        <f>SUMPRODUCT(U111:U$134,$AC111:$AC$134)/$AC111</f>
        <v>0</v>
      </c>
      <c r="AQ111" s="16">
        <f>-SUMPRODUCT(H111:H$134,$AC111:$AC$134)/$AC111</f>
        <v>0</v>
      </c>
      <c r="AS111" s="18">
        <f t="shared" si="66"/>
        <v>0</v>
      </c>
      <c r="AT111" s="18">
        <f t="shared" si="66"/>
        <v>0</v>
      </c>
      <c r="AU111" s="18">
        <f t="shared" si="66"/>
        <v>0</v>
      </c>
      <c r="AV111" s="18">
        <f t="shared" si="66"/>
        <v>0</v>
      </c>
      <c r="AW111" s="18">
        <f t="shared" si="66"/>
        <v>0</v>
      </c>
      <c r="AX111" s="18">
        <f t="shared" si="66"/>
        <v>0</v>
      </c>
      <c r="AY111" s="18">
        <f t="shared" si="66"/>
        <v>0</v>
      </c>
      <c r="AZ111" s="18">
        <f t="shared" si="54"/>
        <v>0</v>
      </c>
      <c r="BB111" s="18">
        <f t="shared" si="67"/>
        <v>0</v>
      </c>
      <c r="BC111" s="18">
        <f t="shared" si="67"/>
        <v>0</v>
      </c>
      <c r="BD111" s="18">
        <f t="shared" si="55"/>
        <v>1</v>
      </c>
    </row>
    <row r="112" spans="2:56" x14ac:dyDescent="0.3">
      <c r="B112" s="21">
        <f t="shared" si="56"/>
        <v>147</v>
      </c>
      <c r="D112" s="16">
        <f t="shared" si="57"/>
        <v>0</v>
      </c>
      <c r="E112" s="16"/>
      <c r="F112" s="16">
        <f t="shared" si="68"/>
        <v>0</v>
      </c>
      <c r="G112" s="16">
        <f t="shared" si="58"/>
        <v>0</v>
      </c>
      <c r="H112" s="16">
        <f t="shared" si="59"/>
        <v>0</v>
      </c>
      <c r="I112" s="16">
        <f t="shared" si="69"/>
        <v>0</v>
      </c>
      <c r="J112" s="16"/>
      <c r="K112" s="16">
        <f t="shared" si="43"/>
        <v>0</v>
      </c>
      <c r="L112" s="16">
        <f t="shared" si="44"/>
        <v>0</v>
      </c>
      <c r="N112" s="16">
        <f t="shared" si="70"/>
        <v>0</v>
      </c>
      <c r="P112" s="16">
        <f t="shared" si="71"/>
        <v>0</v>
      </c>
      <c r="Q112" s="16">
        <f t="shared" si="72"/>
        <v>0</v>
      </c>
      <c r="R112" s="16">
        <f t="shared" si="73"/>
        <v>0</v>
      </c>
      <c r="S112" s="16">
        <f t="shared" si="74"/>
        <v>0</v>
      </c>
      <c r="T112" s="16">
        <f t="shared" si="75"/>
        <v>0</v>
      </c>
      <c r="U112" s="16"/>
      <c r="V112" s="16">
        <f t="shared" si="60"/>
        <v>0</v>
      </c>
      <c r="W112" s="16">
        <f t="shared" ref="W112:X134" si="77">SUMIF($P$5:$U$5,W$5,$P112:$U112)</f>
        <v>0</v>
      </c>
      <c r="X112" s="16">
        <f t="shared" si="77"/>
        <v>0</v>
      </c>
      <c r="Z112" s="16">
        <f t="shared" si="62"/>
        <v>0</v>
      </c>
      <c r="AA112" s="16">
        <f t="shared" si="63"/>
        <v>0</v>
      </c>
      <c r="AC112" s="17">
        <f t="shared" si="76"/>
        <v>8.8031477337883104E-3</v>
      </c>
      <c r="AE112" s="16">
        <f>SUMPRODUCT(Z112:Z$134,$AC112:$AC$134)/$AC112</f>
        <v>0</v>
      </c>
      <c r="AF112" s="16">
        <f t="shared" si="52"/>
        <v>0</v>
      </c>
      <c r="AG112" s="18">
        <f t="shared" si="53"/>
        <v>0</v>
      </c>
      <c r="AH112" s="18">
        <f t="shared" si="64"/>
        <v>0</v>
      </c>
      <c r="AJ112" s="16">
        <f>SUMPRODUCT(N112:N$134,$AC112:$AC$134)/$AC112</f>
        <v>0</v>
      </c>
      <c r="AK112" s="16">
        <f>SUMPRODUCT(P112:P$134,$AC112:$AC$134)/$AC112</f>
        <v>0</v>
      </c>
      <c r="AL112" s="16">
        <f>SUMPRODUCT(Q112:Q$134,$AC112:$AC$134)/$AC112</f>
        <v>0</v>
      </c>
      <c r="AM112" s="16">
        <f>SUMPRODUCT(R112:R$134,$AC112:$AC$134)/$AC112</f>
        <v>0</v>
      </c>
      <c r="AN112" s="16">
        <f>SUMPRODUCT(S112:S$134,$AC112:$AC$134)/$AC112</f>
        <v>0</v>
      </c>
      <c r="AO112" s="16">
        <f>SUMPRODUCT(T112:T$134,$AC112:$AC$134)/$AC112</f>
        <v>0</v>
      </c>
      <c r="AP112" s="16">
        <f>SUMPRODUCT(U112:U$134,$AC112:$AC$134)/$AC112</f>
        <v>0</v>
      </c>
      <c r="AQ112" s="16">
        <f>-SUMPRODUCT(H112:H$134,$AC112:$AC$134)/$AC112</f>
        <v>0</v>
      </c>
      <c r="AS112" s="18">
        <f t="shared" si="66"/>
        <v>0</v>
      </c>
      <c r="AT112" s="18">
        <f t="shared" si="66"/>
        <v>0</v>
      </c>
      <c r="AU112" s="18">
        <f t="shared" si="66"/>
        <v>0</v>
      </c>
      <c r="AV112" s="18">
        <f t="shared" si="66"/>
        <v>0</v>
      </c>
      <c r="AW112" s="18">
        <f t="shared" si="66"/>
        <v>0</v>
      </c>
      <c r="AX112" s="18">
        <f t="shared" si="66"/>
        <v>0</v>
      </c>
      <c r="AY112" s="18">
        <f t="shared" si="66"/>
        <v>0</v>
      </c>
      <c r="AZ112" s="18">
        <f t="shared" si="54"/>
        <v>0</v>
      </c>
      <c r="BB112" s="18">
        <f t="shared" si="67"/>
        <v>0</v>
      </c>
      <c r="BC112" s="18">
        <f t="shared" si="67"/>
        <v>0</v>
      </c>
      <c r="BD112" s="18">
        <f t="shared" si="55"/>
        <v>1</v>
      </c>
    </row>
    <row r="113" spans="2:56" x14ac:dyDescent="0.3">
      <c r="B113" s="21">
        <f t="shared" si="56"/>
        <v>148</v>
      </c>
      <c r="D113" s="16">
        <f t="shared" si="57"/>
        <v>0</v>
      </c>
      <c r="E113" s="16"/>
      <c r="F113" s="16">
        <f t="shared" si="68"/>
        <v>0</v>
      </c>
      <c r="G113" s="16">
        <f t="shared" si="58"/>
        <v>0</v>
      </c>
      <c r="H113" s="16">
        <f t="shared" si="59"/>
        <v>0</v>
      </c>
      <c r="I113" s="16">
        <f t="shared" si="69"/>
        <v>0</v>
      </c>
      <c r="J113" s="16"/>
      <c r="K113" s="16">
        <f t="shared" si="43"/>
        <v>0</v>
      </c>
      <c r="L113" s="16">
        <f t="shared" si="44"/>
        <v>0</v>
      </c>
      <c r="N113" s="16">
        <f t="shared" si="70"/>
        <v>0</v>
      </c>
      <c r="P113" s="16">
        <f t="shared" si="71"/>
        <v>0</v>
      </c>
      <c r="Q113" s="16">
        <f t="shared" si="72"/>
        <v>0</v>
      </c>
      <c r="R113" s="16">
        <f t="shared" si="73"/>
        <v>0</v>
      </c>
      <c r="S113" s="16">
        <f t="shared" si="74"/>
        <v>0</v>
      </c>
      <c r="T113" s="16">
        <f t="shared" si="75"/>
        <v>0</v>
      </c>
      <c r="U113" s="16"/>
      <c r="V113" s="16">
        <f t="shared" si="60"/>
        <v>0</v>
      </c>
      <c r="W113" s="16">
        <f t="shared" si="77"/>
        <v>0</v>
      </c>
      <c r="X113" s="16">
        <f t="shared" si="77"/>
        <v>0</v>
      </c>
      <c r="Z113" s="16">
        <f t="shared" si="62"/>
        <v>0</v>
      </c>
      <c r="AA113" s="16">
        <f t="shared" si="63"/>
        <v>0</v>
      </c>
      <c r="AC113" s="17">
        <f t="shared" si="76"/>
        <v>8.3839502226555323E-3</v>
      </c>
      <c r="AE113" s="16">
        <f>SUMPRODUCT(Z113:Z$134,$AC113:$AC$134)/$AC113</f>
        <v>0</v>
      </c>
      <c r="AF113" s="16">
        <f t="shared" si="52"/>
        <v>0</v>
      </c>
      <c r="AG113" s="18">
        <f t="shared" si="53"/>
        <v>0</v>
      </c>
      <c r="AH113" s="18">
        <f t="shared" si="64"/>
        <v>0</v>
      </c>
      <c r="AJ113" s="16">
        <f>SUMPRODUCT(N113:N$134,$AC113:$AC$134)/$AC113</f>
        <v>0</v>
      </c>
      <c r="AK113" s="16">
        <f>SUMPRODUCT(P113:P$134,$AC113:$AC$134)/$AC113</f>
        <v>0</v>
      </c>
      <c r="AL113" s="16">
        <f>SUMPRODUCT(Q113:Q$134,$AC113:$AC$134)/$AC113</f>
        <v>0</v>
      </c>
      <c r="AM113" s="16">
        <f>SUMPRODUCT(R113:R$134,$AC113:$AC$134)/$AC113</f>
        <v>0</v>
      </c>
      <c r="AN113" s="16">
        <f>SUMPRODUCT(S113:S$134,$AC113:$AC$134)/$AC113</f>
        <v>0</v>
      </c>
      <c r="AO113" s="16">
        <f>SUMPRODUCT(T113:T$134,$AC113:$AC$134)/$AC113</f>
        <v>0</v>
      </c>
      <c r="AP113" s="16">
        <f>SUMPRODUCT(U113:U$134,$AC113:$AC$134)/$AC113</f>
        <v>0</v>
      </c>
      <c r="AQ113" s="16">
        <f>-SUMPRODUCT(H113:H$134,$AC113:$AC$134)/$AC113</f>
        <v>0</v>
      </c>
      <c r="AS113" s="18">
        <f t="shared" si="66"/>
        <v>0</v>
      </c>
      <c r="AT113" s="18">
        <f t="shared" si="66"/>
        <v>0</v>
      </c>
      <c r="AU113" s="18">
        <f t="shared" si="66"/>
        <v>0</v>
      </c>
      <c r="AV113" s="18">
        <f t="shared" si="66"/>
        <v>0</v>
      </c>
      <c r="AW113" s="18">
        <f t="shared" si="66"/>
        <v>0</v>
      </c>
      <c r="AX113" s="18">
        <f t="shared" si="66"/>
        <v>0</v>
      </c>
      <c r="AY113" s="18">
        <f t="shared" si="66"/>
        <v>0</v>
      </c>
      <c r="AZ113" s="18">
        <f t="shared" si="54"/>
        <v>0</v>
      </c>
      <c r="BB113" s="18">
        <f t="shared" si="67"/>
        <v>0</v>
      </c>
      <c r="BC113" s="18">
        <f t="shared" si="67"/>
        <v>0</v>
      </c>
      <c r="BD113" s="18">
        <f t="shared" si="55"/>
        <v>1</v>
      </c>
    </row>
    <row r="114" spans="2:56" x14ac:dyDescent="0.3">
      <c r="B114" s="21">
        <f t="shared" si="56"/>
        <v>149</v>
      </c>
      <c r="D114" s="16">
        <f t="shared" si="57"/>
        <v>0</v>
      </c>
      <c r="E114" s="16"/>
      <c r="F114" s="16">
        <f t="shared" si="68"/>
        <v>0</v>
      </c>
      <c r="G114" s="16">
        <f t="shared" si="58"/>
        <v>0</v>
      </c>
      <c r="H114" s="16">
        <f t="shared" si="59"/>
        <v>0</v>
      </c>
      <c r="I114" s="16">
        <f t="shared" si="69"/>
        <v>0</v>
      </c>
      <c r="J114" s="16"/>
      <c r="K114" s="16">
        <f t="shared" si="43"/>
        <v>0</v>
      </c>
      <c r="L114" s="16">
        <f t="shared" si="44"/>
        <v>0</v>
      </c>
      <c r="N114" s="16">
        <f t="shared" si="70"/>
        <v>0</v>
      </c>
      <c r="P114" s="16">
        <f t="shared" si="71"/>
        <v>0</v>
      </c>
      <c r="Q114" s="16">
        <f t="shared" si="72"/>
        <v>0</v>
      </c>
      <c r="R114" s="16">
        <f t="shared" si="73"/>
        <v>0</v>
      </c>
      <c r="S114" s="16">
        <f t="shared" si="74"/>
        <v>0</v>
      </c>
      <c r="T114" s="16">
        <f t="shared" si="75"/>
        <v>0</v>
      </c>
      <c r="U114" s="16"/>
      <c r="V114" s="16">
        <f t="shared" si="60"/>
        <v>0</v>
      </c>
      <c r="W114" s="16">
        <f t="shared" si="77"/>
        <v>0</v>
      </c>
      <c r="X114" s="16">
        <f t="shared" si="77"/>
        <v>0</v>
      </c>
      <c r="Z114" s="16">
        <f t="shared" si="62"/>
        <v>0</v>
      </c>
      <c r="AA114" s="16">
        <f t="shared" si="63"/>
        <v>0</v>
      </c>
      <c r="AC114" s="17">
        <f t="shared" si="76"/>
        <v>7.9847144977671734E-3</v>
      </c>
      <c r="AE114" s="16">
        <f>SUMPRODUCT(Z114:Z$134,$AC114:$AC$134)/$AC114</f>
        <v>0</v>
      </c>
      <c r="AF114" s="16">
        <f t="shared" si="52"/>
        <v>0</v>
      </c>
      <c r="AG114" s="18">
        <f t="shared" si="53"/>
        <v>0</v>
      </c>
      <c r="AH114" s="18">
        <f t="shared" si="64"/>
        <v>0</v>
      </c>
      <c r="AJ114" s="16">
        <f>SUMPRODUCT(N114:N$134,$AC114:$AC$134)/$AC114</f>
        <v>0</v>
      </c>
      <c r="AK114" s="16">
        <f>SUMPRODUCT(P114:P$134,$AC114:$AC$134)/$AC114</f>
        <v>0</v>
      </c>
      <c r="AL114" s="16">
        <f>SUMPRODUCT(Q114:Q$134,$AC114:$AC$134)/$AC114</f>
        <v>0</v>
      </c>
      <c r="AM114" s="16">
        <f>SUMPRODUCT(R114:R$134,$AC114:$AC$134)/$AC114</f>
        <v>0</v>
      </c>
      <c r="AN114" s="16">
        <f>SUMPRODUCT(S114:S$134,$AC114:$AC$134)/$AC114</f>
        <v>0</v>
      </c>
      <c r="AO114" s="16">
        <f>SUMPRODUCT(T114:T$134,$AC114:$AC$134)/$AC114</f>
        <v>0</v>
      </c>
      <c r="AP114" s="16">
        <f>SUMPRODUCT(U114:U$134,$AC114:$AC$134)/$AC114</f>
        <v>0</v>
      </c>
      <c r="AQ114" s="16">
        <f>-SUMPRODUCT(H114:H$134,$AC114:$AC$134)/$AC114</f>
        <v>0</v>
      </c>
      <c r="AS114" s="18">
        <f t="shared" si="66"/>
        <v>0</v>
      </c>
      <c r="AT114" s="18">
        <f t="shared" si="66"/>
        <v>0</v>
      </c>
      <c r="AU114" s="18">
        <f t="shared" si="66"/>
        <v>0</v>
      </c>
      <c r="AV114" s="18">
        <f t="shared" si="66"/>
        <v>0</v>
      </c>
      <c r="AW114" s="18">
        <f t="shared" si="66"/>
        <v>0</v>
      </c>
      <c r="AX114" s="18">
        <f t="shared" si="66"/>
        <v>0</v>
      </c>
      <c r="AY114" s="18">
        <f t="shared" si="66"/>
        <v>0</v>
      </c>
      <c r="AZ114" s="18">
        <f t="shared" si="54"/>
        <v>0</v>
      </c>
      <c r="BB114" s="18">
        <f t="shared" si="67"/>
        <v>0</v>
      </c>
      <c r="BC114" s="18">
        <f t="shared" si="67"/>
        <v>0</v>
      </c>
      <c r="BD114" s="18">
        <f t="shared" si="55"/>
        <v>1</v>
      </c>
    </row>
    <row r="115" spans="2:56" x14ac:dyDescent="0.3">
      <c r="B115" s="21">
        <f t="shared" si="56"/>
        <v>150</v>
      </c>
      <c r="D115" s="16">
        <f t="shared" si="57"/>
        <v>0</v>
      </c>
      <c r="E115" s="16"/>
      <c r="F115" s="16">
        <f t="shared" si="68"/>
        <v>0</v>
      </c>
      <c r="G115" s="16">
        <f t="shared" si="58"/>
        <v>0</v>
      </c>
      <c r="H115" s="16">
        <f t="shared" si="59"/>
        <v>0</v>
      </c>
      <c r="I115" s="16">
        <f t="shared" si="69"/>
        <v>0</v>
      </c>
      <c r="J115" s="16"/>
      <c r="K115" s="16">
        <f t="shared" si="43"/>
        <v>0</v>
      </c>
      <c r="L115" s="16">
        <f t="shared" si="44"/>
        <v>0</v>
      </c>
      <c r="N115" s="16">
        <f t="shared" si="70"/>
        <v>0</v>
      </c>
      <c r="P115" s="16">
        <f t="shared" si="71"/>
        <v>0</v>
      </c>
      <c r="Q115" s="16">
        <f t="shared" si="72"/>
        <v>0</v>
      </c>
      <c r="R115" s="16">
        <f t="shared" si="73"/>
        <v>0</v>
      </c>
      <c r="S115" s="16">
        <f t="shared" si="74"/>
        <v>0</v>
      </c>
      <c r="T115" s="16">
        <f t="shared" si="75"/>
        <v>0</v>
      </c>
      <c r="U115" s="16"/>
      <c r="V115" s="16">
        <f t="shared" si="60"/>
        <v>0</v>
      </c>
      <c r="W115" s="16">
        <f t="shared" si="77"/>
        <v>0</v>
      </c>
      <c r="X115" s="16">
        <f t="shared" si="77"/>
        <v>0</v>
      </c>
      <c r="Z115" s="16">
        <f t="shared" si="62"/>
        <v>0</v>
      </c>
      <c r="AA115" s="16">
        <f t="shared" si="63"/>
        <v>0</v>
      </c>
      <c r="AC115" s="17">
        <f t="shared" si="76"/>
        <v>7.6044899978735007E-3</v>
      </c>
      <c r="AE115" s="16">
        <f>SUMPRODUCT(Z115:Z$134,$AC115:$AC$134)/$AC115</f>
        <v>0</v>
      </c>
      <c r="AF115" s="16">
        <f t="shared" si="52"/>
        <v>0</v>
      </c>
      <c r="AG115" s="18">
        <f t="shared" si="53"/>
        <v>0</v>
      </c>
      <c r="AH115" s="18">
        <f t="shared" si="64"/>
        <v>0</v>
      </c>
      <c r="AJ115" s="16">
        <f>SUMPRODUCT(N115:N$134,$AC115:$AC$134)/$AC115</f>
        <v>0</v>
      </c>
      <c r="AK115" s="16">
        <f>SUMPRODUCT(P115:P$134,$AC115:$AC$134)/$AC115</f>
        <v>0</v>
      </c>
      <c r="AL115" s="16">
        <f>SUMPRODUCT(Q115:Q$134,$AC115:$AC$134)/$AC115</f>
        <v>0</v>
      </c>
      <c r="AM115" s="16">
        <f>SUMPRODUCT(R115:R$134,$AC115:$AC$134)/$AC115</f>
        <v>0</v>
      </c>
      <c r="AN115" s="16">
        <f>SUMPRODUCT(S115:S$134,$AC115:$AC$134)/$AC115</f>
        <v>0</v>
      </c>
      <c r="AO115" s="16">
        <f>SUMPRODUCT(T115:T$134,$AC115:$AC$134)/$AC115</f>
        <v>0</v>
      </c>
      <c r="AP115" s="16">
        <f>SUMPRODUCT(U115:U$134,$AC115:$AC$134)/$AC115</f>
        <v>0</v>
      </c>
      <c r="AQ115" s="16">
        <f>-SUMPRODUCT(H115:H$134,$AC115:$AC$134)/$AC115</f>
        <v>0</v>
      </c>
      <c r="AS115" s="18">
        <f t="shared" ref="AS115:AY130" si="78">IFERROR(AK115/$AJ115,0)</f>
        <v>0</v>
      </c>
      <c r="AT115" s="18">
        <f t="shared" si="78"/>
        <v>0</v>
      </c>
      <c r="AU115" s="18">
        <f t="shared" si="78"/>
        <v>0</v>
      </c>
      <c r="AV115" s="18">
        <f t="shared" si="78"/>
        <v>0</v>
      </c>
      <c r="AW115" s="18">
        <f t="shared" si="78"/>
        <v>0</v>
      </c>
      <c r="AX115" s="18">
        <f t="shared" si="78"/>
        <v>0</v>
      </c>
      <c r="AY115" s="18">
        <f t="shared" si="78"/>
        <v>0</v>
      </c>
      <c r="AZ115" s="18">
        <f t="shared" si="54"/>
        <v>0</v>
      </c>
      <c r="BB115" s="18">
        <f t="shared" si="67"/>
        <v>0</v>
      </c>
      <c r="BC115" s="18">
        <f t="shared" si="67"/>
        <v>0</v>
      </c>
      <c r="BD115" s="18">
        <f t="shared" si="55"/>
        <v>1</v>
      </c>
    </row>
    <row r="116" spans="2:56" x14ac:dyDescent="0.3">
      <c r="B116" s="21">
        <f t="shared" si="56"/>
        <v>151</v>
      </c>
      <c r="D116" s="16">
        <f t="shared" si="57"/>
        <v>0</v>
      </c>
      <c r="E116" s="16"/>
      <c r="F116" s="16">
        <f t="shared" si="68"/>
        <v>0</v>
      </c>
      <c r="G116" s="16">
        <f t="shared" si="58"/>
        <v>0</v>
      </c>
      <c r="H116" s="16">
        <f t="shared" si="59"/>
        <v>0</v>
      </c>
      <c r="I116" s="16">
        <f t="shared" si="69"/>
        <v>0</v>
      </c>
      <c r="J116" s="16"/>
      <c r="K116" s="16">
        <f t="shared" si="43"/>
        <v>0</v>
      </c>
      <c r="L116" s="16">
        <f t="shared" si="44"/>
        <v>0</v>
      </c>
      <c r="N116" s="16">
        <f t="shared" si="70"/>
        <v>0</v>
      </c>
      <c r="P116" s="16">
        <f t="shared" si="71"/>
        <v>0</v>
      </c>
      <c r="Q116" s="16">
        <f t="shared" si="72"/>
        <v>0</v>
      </c>
      <c r="R116" s="16">
        <f t="shared" si="73"/>
        <v>0</v>
      </c>
      <c r="S116" s="16">
        <f t="shared" si="74"/>
        <v>0</v>
      </c>
      <c r="T116" s="16">
        <f t="shared" si="75"/>
        <v>0</v>
      </c>
      <c r="U116" s="16"/>
      <c r="V116" s="16">
        <f t="shared" si="60"/>
        <v>0</v>
      </c>
      <c r="W116" s="16">
        <f t="shared" si="77"/>
        <v>0</v>
      </c>
      <c r="X116" s="16">
        <f t="shared" si="77"/>
        <v>0</v>
      </c>
      <c r="Z116" s="16">
        <f t="shared" si="62"/>
        <v>0</v>
      </c>
      <c r="AA116" s="16">
        <f t="shared" si="63"/>
        <v>0</v>
      </c>
      <c r="AC116" s="17">
        <f t="shared" si="76"/>
        <v>7.2423714265461899E-3</v>
      </c>
      <c r="AE116" s="16">
        <f>SUMPRODUCT(Z116:Z$134,$AC116:$AC$134)/$AC116</f>
        <v>0</v>
      </c>
      <c r="AF116" s="16">
        <f t="shared" si="52"/>
        <v>0</v>
      </c>
      <c r="AG116" s="18">
        <f t="shared" si="53"/>
        <v>0</v>
      </c>
      <c r="AH116" s="18">
        <f t="shared" si="64"/>
        <v>0</v>
      </c>
      <c r="AJ116" s="16">
        <f>SUMPRODUCT(N116:N$134,$AC116:$AC$134)/$AC116</f>
        <v>0</v>
      </c>
      <c r="AK116" s="16">
        <f>SUMPRODUCT(P116:P$134,$AC116:$AC$134)/$AC116</f>
        <v>0</v>
      </c>
      <c r="AL116" s="16">
        <f>SUMPRODUCT(Q116:Q$134,$AC116:$AC$134)/$AC116</f>
        <v>0</v>
      </c>
      <c r="AM116" s="16">
        <f>SUMPRODUCT(R116:R$134,$AC116:$AC$134)/$AC116</f>
        <v>0</v>
      </c>
      <c r="AN116" s="16">
        <f>SUMPRODUCT(S116:S$134,$AC116:$AC$134)/$AC116</f>
        <v>0</v>
      </c>
      <c r="AO116" s="16">
        <f>SUMPRODUCT(T116:T$134,$AC116:$AC$134)/$AC116</f>
        <v>0</v>
      </c>
      <c r="AP116" s="16">
        <f>SUMPRODUCT(U116:U$134,$AC116:$AC$134)/$AC116</f>
        <v>0</v>
      </c>
      <c r="AQ116" s="16">
        <f>-SUMPRODUCT(H116:H$134,$AC116:$AC$134)/$AC116</f>
        <v>0</v>
      </c>
      <c r="AS116" s="18">
        <f t="shared" si="78"/>
        <v>0</v>
      </c>
      <c r="AT116" s="18">
        <f t="shared" si="78"/>
        <v>0</v>
      </c>
      <c r="AU116" s="18">
        <f t="shared" si="78"/>
        <v>0</v>
      </c>
      <c r="AV116" s="18">
        <f t="shared" si="78"/>
        <v>0</v>
      </c>
      <c r="AW116" s="18">
        <f t="shared" si="78"/>
        <v>0</v>
      </c>
      <c r="AX116" s="18">
        <f t="shared" si="78"/>
        <v>0</v>
      </c>
      <c r="AY116" s="18">
        <f t="shared" si="78"/>
        <v>0</v>
      </c>
      <c r="AZ116" s="18">
        <f t="shared" si="54"/>
        <v>0</v>
      </c>
      <c r="BB116" s="18">
        <f t="shared" si="67"/>
        <v>0</v>
      </c>
      <c r="BC116" s="18">
        <f t="shared" si="67"/>
        <v>0</v>
      </c>
      <c r="BD116" s="18">
        <f t="shared" si="55"/>
        <v>1</v>
      </c>
    </row>
    <row r="117" spans="2:56" x14ac:dyDescent="0.3">
      <c r="B117" s="21">
        <f t="shared" si="56"/>
        <v>152</v>
      </c>
      <c r="D117" s="16">
        <f t="shared" si="57"/>
        <v>0</v>
      </c>
      <c r="E117" s="16"/>
      <c r="F117" s="16">
        <f t="shared" si="68"/>
        <v>0</v>
      </c>
      <c r="G117" s="16">
        <f t="shared" si="58"/>
        <v>0</v>
      </c>
      <c r="H117" s="16">
        <f t="shared" si="59"/>
        <v>0</v>
      </c>
      <c r="I117" s="16">
        <f t="shared" si="69"/>
        <v>0</v>
      </c>
      <c r="J117" s="16"/>
      <c r="K117" s="16">
        <f t="shared" si="43"/>
        <v>0</v>
      </c>
      <c r="L117" s="16">
        <f t="shared" si="44"/>
        <v>0</v>
      </c>
      <c r="N117" s="16">
        <f t="shared" si="70"/>
        <v>0</v>
      </c>
      <c r="P117" s="16">
        <f t="shared" si="71"/>
        <v>0</v>
      </c>
      <c r="Q117" s="16">
        <f t="shared" si="72"/>
        <v>0</v>
      </c>
      <c r="R117" s="16">
        <f t="shared" si="73"/>
        <v>0</v>
      </c>
      <c r="S117" s="16">
        <f t="shared" si="74"/>
        <v>0</v>
      </c>
      <c r="T117" s="16">
        <f t="shared" si="75"/>
        <v>0</v>
      </c>
      <c r="U117" s="16"/>
      <c r="V117" s="16">
        <f t="shared" si="60"/>
        <v>0</v>
      </c>
      <c r="W117" s="16">
        <f t="shared" si="77"/>
        <v>0</v>
      </c>
      <c r="X117" s="16">
        <f t="shared" si="77"/>
        <v>0</v>
      </c>
      <c r="Z117" s="16">
        <f t="shared" si="62"/>
        <v>0</v>
      </c>
      <c r="AA117" s="16">
        <f t="shared" si="63"/>
        <v>0</v>
      </c>
      <c r="AC117" s="17">
        <f t="shared" si="76"/>
        <v>6.8974965967106578E-3</v>
      </c>
      <c r="AE117" s="16">
        <f>SUMPRODUCT(Z117:Z$134,$AC117:$AC$134)/$AC117</f>
        <v>0</v>
      </c>
      <c r="AF117" s="16">
        <f t="shared" si="52"/>
        <v>0</v>
      </c>
      <c r="AG117" s="18">
        <f t="shared" si="53"/>
        <v>0</v>
      </c>
      <c r="AH117" s="18">
        <f t="shared" si="64"/>
        <v>0</v>
      </c>
      <c r="AJ117" s="16">
        <f>SUMPRODUCT(N117:N$134,$AC117:$AC$134)/$AC117</f>
        <v>0</v>
      </c>
      <c r="AK117" s="16">
        <f>SUMPRODUCT(P117:P$134,$AC117:$AC$134)/$AC117</f>
        <v>0</v>
      </c>
      <c r="AL117" s="16">
        <f>SUMPRODUCT(Q117:Q$134,$AC117:$AC$134)/$AC117</f>
        <v>0</v>
      </c>
      <c r="AM117" s="16">
        <f>SUMPRODUCT(R117:R$134,$AC117:$AC$134)/$AC117</f>
        <v>0</v>
      </c>
      <c r="AN117" s="16">
        <f>SUMPRODUCT(S117:S$134,$AC117:$AC$134)/$AC117</f>
        <v>0</v>
      </c>
      <c r="AO117" s="16">
        <f>SUMPRODUCT(T117:T$134,$AC117:$AC$134)/$AC117</f>
        <v>0</v>
      </c>
      <c r="AP117" s="16">
        <f>SUMPRODUCT(U117:U$134,$AC117:$AC$134)/$AC117</f>
        <v>0</v>
      </c>
      <c r="AQ117" s="16">
        <f>-SUMPRODUCT(H117:H$134,$AC117:$AC$134)/$AC117</f>
        <v>0</v>
      </c>
      <c r="AS117" s="18">
        <f t="shared" si="78"/>
        <v>0</v>
      </c>
      <c r="AT117" s="18">
        <f t="shared" si="78"/>
        <v>0</v>
      </c>
      <c r="AU117" s="18">
        <f t="shared" si="78"/>
        <v>0</v>
      </c>
      <c r="AV117" s="18">
        <f t="shared" si="78"/>
        <v>0</v>
      </c>
      <c r="AW117" s="18">
        <f t="shared" si="78"/>
        <v>0</v>
      </c>
      <c r="AX117" s="18">
        <f t="shared" si="78"/>
        <v>0</v>
      </c>
      <c r="AY117" s="18">
        <f t="shared" si="78"/>
        <v>0</v>
      </c>
      <c r="AZ117" s="18">
        <f t="shared" si="54"/>
        <v>0</v>
      </c>
      <c r="BB117" s="18">
        <f t="shared" si="67"/>
        <v>0</v>
      </c>
      <c r="BC117" s="18">
        <f t="shared" si="67"/>
        <v>0</v>
      </c>
      <c r="BD117" s="18">
        <f t="shared" si="55"/>
        <v>1</v>
      </c>
    </row>
    <row r="118" spans="2:56" x14ac:dyDescent="0.3">
      <c r="B118" s="21">
        <f t="shared" si="56"/>
        <v>153</v>
      </c>
      <c r="D118" s="16">
        <f t="shared" si="57"/>
        <v>0</v>
      </c>
      <c r="E118" s="16"/>
      <c r="F118" s="16">
        <f t="shared" si="68"/>
        <v>0</v>
      </c>
      <c r="G118" s="16">
        <f t="shared" si="58"/>
        <v>0</v>
      </c>
      <c r="H118" s="16">
        <f t="shared" si="59"/>
        <v>0</v>
      </c>
      <c r="I118" s="16">
        <f t="shared" si="69"/>
        <v>0</v>
      </c>
      <c r="J118" s="16"/>
      <c r="K118" s="16">
        <f t="shared" si="43"/>
        <v>0</v>
      </c>
      <c r="L118" s="16">
        <f t="shared" si="44"/>
        <v>0</v>
      </c>
      <c r="N118" s="16">
        <f t="shared" si="70"/>
        <v>0</v>
      </c>
      <c r="P118" s="16">
        <f t="shared" si="71"/>
        <v>0</v>
      </c>
      <c r="Q118" s="16">
        <f t="shared" si="72"/>
        <v>0</v>
      </c>
      <c r="R118" s="16">
        <f t="shared" si="73"/>
        <v>0</v>
      </c>
      <c r="S118" s="16">
        <f t="shared" si="74"/>
        <v>0</v>
      </c>
      <c r="T118" s="16">
        <f t="shared" si="75"/>
        <v>0</v>
      </c>
      <c r="U118" s="16"/>
      <c r="V118" s="16">
        <f t="shared" si="60"/>
        <v>0</v>
      </c>
      <c r="W118" s="16">
        <f t="shared" si="77"/>
        <v>0</v>
      </c>
      <c r="X118" s="16">
        <f t="shared" si="77"/>
        <v>0</v>
      </c>
      <c r="Z118" s="16">
        <f t="shared" si="62"/>
        <v>0</v>
      </c>
      <c r="AA118" s="16">
        <f t="shared" si="63"/>
        <v>0</v>
      </c>
      <c r="AC118" s="17">
        <f t="shared" si="76"/>
        <v>6.5690443778196727E-3</v>
      </c>
      <c r="AE118" s="16">
        <f>SUMPRODUCT(Z118:Z$134,$AC118:$AC$134)/$AC118</f>
        <v>0</v>
      </c>
      <c r="AF118" s="16">
        <f t="shared" si="52"/>
        <v>0</v>
      </c>
      <c r="AG118" s="18">
        <f t="shared" si="53"/>
        <v>0</v>
      </c>
      <c r="AH118" s="18">
        <f t="shared" si="64"/>
        <v>0</v>
      </c>
      <c r="AJ118" s="16">
        <f>SUMPRODUCT(N118:N$134,$AC118:$AC$134)/$AC118</f>
        <v>0</v>
      </c>
      <c r="AK118" s="16">
        <f>SUMPRODUCT(P118:P$134,$AC118:$AC$134)/$AC118</f>
        <v>0</v>
      </c>
      <c r="AL118" s="16">
        <f>SUMPRODUCT(Q118:Q$134,$AC118:$AC$134)/$AC118</f>
        <v>0</v>
      </c>
      <c r="AM118" s="16">
        <f>SUMPRODUCT(R118:R$134,$AC118:$AC$134)/$AC118</f>
        <v>0</v>
      </c>
      <c r="AN118" s="16">
        <f>SUMPRODUCT(S118:S$134,$AC118:$AC$134)/$AC118</f>
        <v>0</v>
      </c>
      <c r="AO118" s="16">
        <f>SUMPRODUCT(T118:T$134,$AC118:$AC$134)/$AC118</f>
        <v>0</v>
      </c>
      <c r="AP118" s="16">
        <f>SUMPRODUCT(U118:U$134,$AC118:$AC$134)/$AC118</f>
        <v>0</v>
      </c>
      <c r="AQ118" s="16">
        <f>-SUMPRODUCT(H118:H$134,$AC118:$AC$134)/$AC118</f>
        <v>0</v>
      </c>
      <c r="AS118" s="18">
        <f t="shared" si="78"/>
        <v>0</v>
      </c>
      <c r="AT118" s="18">
        <f t="shared" si="78"/>
        <v>0</v>
      </c>
      <c r="AU118" s="18">
        <f t="shared" si="78"/>
        <v>0</v>
      </c>
      <c r="AV118" s="18">
        <f t="shared" si="78"/>
        <v>0</v>
      </c>
      <c r="AW118" s="18">
        <f t="shared" si="78"/>
        <v>0</v>
      </c>
      <c r="AX118" s="18">
        <f t="shared" si="78"/>
        <v>0</v>
      </c>
      <c r="AY118" s="18">
        <f t="shared" si="78"/>
        <v>0</v>
      </c>
      <c r="AZ118" s="18">
        <f t="shared" si="54"/>
        <v>0</v>
      </c>
      <c r="BB118" s="18">
        <f t="shared" si="67"/>
        <v>0</v>
      </c>
      <c r="BC118" s="18">
        <f t="shared" si="67"/>
        <v>0</v>
      </c>
      <c r="BD118" s="18">
        <f t="shared" si="55"/>
        <v>1</v>
      </c>
    </row>
    <row r="119" spans="2:56" x14ac:dyDescent="0.3">
      <c r="B119" s="21">
        <f t="shared" si="56"/>
        <v>154</v>
      </c>
      <c r="D119" s="16">
        <f t="shared" si="57"/>
        <v>0</v>
      </c>
      <c r="E119" s="16"/>
      <c r="F119" s="16">
        <f t="shared" si="68"/>
        <v>0</v>
      </c>
      <c r="G119" s="16">
        <f t="shared" si="58"/>
        <v>0</v>
      </c>
      <c r="H119" s="16">
        <f t="shared" si="59"/>
        <v>0</v>
      </c>
      <c r="I119" s="16">
        <f t="shared" si="69"/>
        <v>0</v>
      </c>
      <c r="J119" s="16"/>
      <c r="K119" s="16">
        <f t="shared" si="43"/>
        <v>0</v>
      </c>
      <c r="L119" s="16">
        <f t="shared" si="44"/>
        <v>0</v>
      </c>
      <c r="N119" s="16">
        <f t="shared" si="70"/>
        <v>0</v>
      </c>
      <c r="P119" s="16">
        <f t="shared" si="71"/>
        <v>0</v>
      </c>
      <c r="Q119" s="16">
        <f t="shared" si="72"/>
        <v>0</v>
      </c>
      <c r="R119" s="16">
        <f t="shared" si="73"/>
        <v>0</v>
      </c>
      <c r="S119" s="16">
        <f t="shared" si="74"/>
        <v>0</v>
      </c>
      <c r="T119" s="16">
        <f t="shared" si="75"/>
        <v>0</v>
      </c>
      <c r="U119" s="16"/>
      <c r="V119" s="16">
        <f t="shared" si="60"/>
        <v>0</v>
      </c>
      <c r="W119" s="16">
        <f t="shared" si="77"/>
        <v>0</v>
      </c>
      <c r="X119" s="16">
        <f t="shared" si="77"/>
        <v>0</v>
      </c>
      <c r="Z119" s="16">
        <f t="shared" si="62"/>
        <v>0</v>
      </c>
      <c r="AA119" s="16">
        <f t="shared" si="63"/>
        <v>0</v>
      </c>
      <c r="AC119" s="17">
        <f t="shared" si="76"/>
        <v>6.2562327407806413E-3</v>
      </c>
      <c r="AE119" s="16">
        <f>SUMPRODUCT(Z119:Z$134,$AC119:$AC$134)/$AC119</f>
        <v>0</v>
      </c>
      <c r="AF119" s="16">
        <f t="shared" si="52"/>
        <v>0</v>
      </c>
      <c r="AG119" s="18">
        <f t="shared" si="53"/>
        <v>0</v>
      </c>
      <c r="AH119" s="18">
        <f t="shared" si="64"/>
        <v>0</v>
      </c>
      <c r="AJ119" s="16">
        <f>SUMPRODUCT(N119:N$134,$AC119:$AC$134)/$AC119</f>
        <v>0</v>
      </c>
      <c r="AK119" s="16">
        <f>SUMPRODUCT(P119:P$134,$AC119:$AC$134)/$AC119</f>
        <v>0</v>
      </c>
      <c r="AL119" s="16">
        <f>SUMPRODUCT(Q119:Q$134,$AC119:$AC$134)/$AC119</f>
        <v>0</v>
      </c>
      <c r="AM119" s="16">
        <f>SUMPRODUCT(R119:R$134,$AC119:$AC$134)/$AC119</f>
        <v>0</v>
      </c>
      <c r="AN119" s="16">
        <f>SUMPRODUCT(S119:S$134,$AC119:$AC$134)/$AC119</f>
        <v>0</v>
      </c>
      <c r="AO119" s="16">
        <f>SUMPRODUCT(T119:T$134,$AC119:$AC$134)/$AC119</f>
        <v>0</v>
      </c>
      <c r="AP119" s="16">
        <f>SUMPRODUCT(U119:U$134,$AC119:$AC$134)/$AC119</f>
        <v>0</v>
      </c>
      <c r="AQ119" s="16">
        <f>-SUMPRODUCT(H119:H$134,$AC119:$AC$134)/$AC119</f>
        <v>0</v>
      </c>
      <c r="AS119" s="18">
        <f t="shared" si="78"/>
        <v>0</v>
      </c>
      <c r="AT119" s="18">
        <f t="shared" si="78"/>
        <v>0</v>
      </c>
      <c r="AU119" s="18">
        <f t="shared" si="78"/>
        <v>0</v>
      </c>
      <c r="AV119" s="18">
        <f t="shared" si="78"/>
        <v>0</v>
      </c>
      <c r="AW119" s="18">
        <f t="shared" si="78"/>
        <v>0</v>
      </c>
      <c r="AX119" s="18">
        <f t="shared" si="78"/>
        <v>0</v>
      </c>
      <c r="AY119" s="18">
        <f t="shared" si="78"/>
        <v>0</v>
      </c>
      <c r="AZ119" s="18">
        <f t="shared" si="54"/>
        <v>0</v>
      </c>
      <c r="BB119" s="18">
        <f t="shared" si="67"/>
        <v>0</v>
      </c>
      <c r="BC119" s="18">
        <f t="shared" si="67"/>
        <v>0</v>
      </c>
      <c r="BD119" s="18">
        <f t="shared" si="55"/>
        <v>1</v>
      </c>
    </row>
    <row r="120" spans="2:56" x14ac:dyDescent="0.3">
      <c r="B120" s="21">
        <f t="shared" si="56"/>
        <v>155</v>
      </c>
      <c r="D120" s="16">
        <f t="shared" si="57"/>
        <v>0</v>
      </c>
      <c r="E120" s="16"/>
      <c r="F120" s="16">
        <f t="shared" si="68"/>
        <v>0</v>
      </c>
      <c r="G120" s="16">
        <f t="shared" si="58"/>
        <v>0</v>
      </c>
      <c r="H120" s="16">
        <f t="shared" si="59"/>
        <v>0</v>
      </c>
      <c r="I120" s="16">
        <f t="shared" si="69"/>
        <v>0</v>
      </c>
      <c r="J120" s="16"/>
      <c r="K120" s="16">
        <f t="shared" si="43"/>
        <v>0</v>
      </c>
      <c r="L120" s="16">
        <f t="shared" si="44"/>
        <v>0</v>
      </c>
      <c r="N120" s="16">
        <f t="shared" si="70"/>
        <v>0</v>
      </c>
      <c r="P120" s="16">
        <f t="shared" si="71"/>
        <v>0</v>
      </c>
      <c r="Q120" s="16">
        <f t="shared" si="72"/>
        <v>0</v>
      </c>
      <c r="R120" s="16">
        <f t="shared" si="73"/>
        <v>0</v>
      </c>
      <c r="S120" s="16">
        <f t="shared" si="74"/>
        <v>0</v>
      </c>
      <c r="T120" s="16">
        <f t="shared" si="75"/>
        <v>0</v>
      </c>
      <c r="U120" s="16"/>
      <c r="V120" s="16">
        <f t="shared" si="60"/>
        <v>0</v>
      </c>
      <c r="W120" s="16">
        <f t="shared" si="77"/>
        <v>0</v>
      </c>
      <c r="X120" s="16">
        <f t="shared" si="77"/>
        <v>0</v>
      </c>
      <c r="Z120" s="16">
        <f t="shared" si="62"/>
        <v>0</v>
      </c>
      <c r="AA120" s="16">
        <f t="shared" si="63"/>
        <v>0</v>
      </c>
      <c r="AC120" s="17">
        <f t="shared" si="76"/>
        <v>5.9583168959815632E-3</v>
      </c>
      <c r="AE120" s="16">
        <f>SUMPRODUCT(Z120:Z$134,$AC120:$AC$134)/$AC120</f>
        <v>0</v>
      </c>
      <c r="AF120" s="16">
        <f t="shared" si="52"/>
        <v>0</v>
      </c>
      <c r="AG120" s="18">
        <f t="shared" si="53"/>
        <v>0</v>
      </c>
      <c r="AH120" s="18">
        <f t="shared" si="64"/>
        <v>0</v>
      </c>
      <c r="AJ120" s="16">
        <f>SUMPRODUCT(N120:N$134,$AC120:$AC$134)/$AC120</f>
        <v>0</v>
      </c>
      <c r="AK120" s="16">
        <f>SUMPRODUCT(P120:P$134,$AC120:$AC$134)/$AC120</f>
        <v>0</v>
      </c>
      <c r="AL120" s="16">
        <f>SUMPRODUCT(Q120:Q$134,$AC120:$AC$134)/$AC120</f>
        <v>0</v>
      </c>
      <c r="AM120" s="16">
        <f>SUMPRODUCT(R120:R$134,$AC120:$AC$134)/$AC120</f>
        <v>0</v>
      </c>
      <c r="AN120" s="16">
        <f>SUMPRODUCT(S120:S$134,$AC120:$AC$134)/$AC120</f>
        <v>0</v>
      </c>
      <c r="AO120" s="16">
        <f>SUMPRODUCT(T120:T$134,$AC120:$AC$134)/$AC120</f>
        <v>0</v>
      </c>
      <c r="AP120" s="16">
        <f>SUMPRODUCT(U120:U$134,$AC120:$AC$134)/$AC120</f>
        <v>0</v>
      </c>
      <c r="AQ120" s="16">
        <f>-SUMPRODUCT(H120:H$134,$AC120:$AC$134)/$AC120</f>
        <v>0</v>
      </c>
      <c r="AS120" s="18">
        <f t="shared" si="78"/>
        <v>0</v>
      </c>
      <c r="AT120" s="18">
        <f t="shared" si="78"/>
        <v>0</v>
      </c>
      <c r="AU120" s="18">
        <f t="shared" si="78"/>
        <v>0</v>
      </c>
      <c r="AV120" s="18">
        <f t="shared" si="78"/>
        <v>0</v>
      </c>
      <c r="AW120" s="18">
        <f t="shared" si="78"/>
        <v>0</v>
      </c>
      <c r="AX120" s="18">
        <f t="shared" si="78"/>
        <v>0</v>
      </c>
      <c r="AY120" s="18">
        <f t="shared" si="78"/>
        <v>0</v>
      </c>
      <c r="AZ120" s="18">
        <f t="shared" si="54"/>
        <v>0</v>
      </c>
      <c r="BB120" s="18">
        <f t="shared" si="67"/>
        <v>0</v>
      </c>
      <c r="BC120" s="18">
        <f t="shared" si="67"/>
        <v>0</v>
      </c>
      <c r="BD120" s="18">
        <f t="shared" si="55"/>
        <v>1</v>
      </c>
    </row>
    <row r="121" spans="2:56" x14ac:dyDescent="0.3">
      <c r="B121" s="21">
        <f t="shared" si="56"/>
        <v>156</v>
      </c>
      <c r="D121" s="16">
        <f t="shared" si="57"/>
        <v>0</v>
      </c>
      <c r="E121" s="16"/>
      <c r="F121" s="16">
        <f t="shared" si="68"/>
        <v>0</v>
      </c>
      <c r="G121" s="16">
        <f t="shared" si="58"/>
        <v>0</v>
      </c>
      <c r="H121" s="16">
        <f t="shared" si="59"/>
        <v>0</v>
      </c>
      <c r="I121" s="16">
        <f t="shared" si="69"/>
        <v>0</v>
      </c>
      <c r="J121" s="16"/>
      <c r="K121" s="16">
        <f t="shared" si="43"/>
        <v>0</v>
      </c>
      <c r="L121" s="16">
        <f t="shared" si="44"/>
        <v>0</v>
      </c>
      <c r="N121" s="16">
        <f t="shared" si="70"/>
        <v>0</v>
      </c>
      <c r="P121" s="16">
        <f t="shared" si="71"/>
        <v>0</v>
      </c>
      <c r="Q121" s="16">
        <f t="shared" si="72"/>
        <v>0</v>
      </c>
      <c r="R121" s="16">
        <f t="shared" si="73"/>
        <v>0</v>
      </c>
      <c r="S121" s="16">
        <f t="shared" si="74"/>
        <v>0</v>
      </c>
      <c r="T121" s="16">
        <f t="shared" si="75"/>
        <v>0</v>
      </c>
      <c r="U121" s="16"/>
      <c r="V121" s="16">
        <f t="shared" si="60"/>
        <v>0</v>
      </c>
      <c r="W121" s="16">
        <f t="shared" si="77"/>
        <v>0</v>
      </c>
      <c r="X121" s="16">
        <f t="shared" si="77"/>
        <v>0</v>
      </c>
      <c r="Z121" s="16">
        <f t="shared" si="62"/>
        <v>0</v>
      </c>
      <c r="AA121" s="16">
        <f t="shared" si="63"/>
        <v>0</v>
      </c>
      <c r="AC121" s="17">
        <f t="shared" si="76"/>
        <v>5.6745875199824408E-3</v>
      </c>
      <c r="AE121" s="16">
        <f>SUMPRODUCT(Z121:Z$134,$AC121:$AC$134)/$AC121</f>
        <v>0</v>
      </c>
      <c r="AF121" s="16">
        <f t="shared" si="52"/>
        <v>0</v>
      </c>
      <c r="AG121" s="18">
        <f t="shared" si="53"/>
        <v>0</v>
      </c>
      <c r="AH121" s="18">
        <f t="shared" si="64"/>
        <v>0</v>
      </c>
      <c r="AJ121" s="16">
        <f>SUMPRODUCT(N121:N$134,$AC121:$AC$134)/$AC121</f>
        <v>0</v>
      </c>
      <c r="AK121" s="16">
        <f>SUMPRODUCT(P121:P$134,$AC121:$AC$134)/$AC121</f>
        <v>0</v>
      </c>
      <c r="AL121" s="16">
        <f>SUMPRODUCT(Q121:Q$134,$AC121:$AC$134)/$AC121</f>
        <v>0</v>
      </c>
      <c r="AM121" s="16">
        <f>SUMPRODUCT(R121:R$134,$AC121:$AC$134)/$AC121</f>
        <v>0</v>
      </c>
      <c r="AN121" s="16">
        <f>SUMPRODUCT(S121:S$134,$AC121:$AC$134)/$AC121</f>
        <v>0</v>
      </c>
      <c r="AO121" s="16">
        <f>SUMPRODUCT(T121:T$134,$AC121:$AC$134)/$AC121</f>
        <v>0</v>
      </c>
      <c r="AP121" s="16">
        <f>SUMPRODUCT(U121:U$134,$AC121:$AC$134)/$AC121</f>
        <v>0</v>
      </c>
      <c r="AQ121" s="16">
        <f>-SUMPRODUCT(H121:H$134,$AC121:$AC$134)/$AC121</f>
        <v>0</v>
      </c>
      <c r="AS121" s="18">
        <f t="shared" si="78"/>
        <v>0</v>
      </c>
      <c r="AT121" s="18">
        <f t="shared" si="78"/>
        <v>0</v>
      </c>
      <c r="AU121" s="18">
        <f t="shared" si="78"/>
        <v>0</v>
      </c>
      <c r="AV121" s="18">
        <f t="shared" si="78"/>
        <v>0</v>
      </c>
      <c r="AW121" s="18">
        <f t="shared" si="78"/>
        <v>0</v>
      </c>
      <c r="AX121" s="18">
        <f t="shared" si="78"/>
        <v>0</v>
      </c>
      <c r="AY121" s="18">
        <f t="shared" si="78"/>
        <v>0</v>
      </c>
      <c r="AZ121" s="18">
        <f t="shared" si="54"/>
        <v>0</v>
      </c>
      <c r="BB121" s="18">
        <f t="shared" si="67"/>
        <v>0</v>
      </c>
      <c r="BC121" s="18">
        <f t="shared" si="67"/>
        <v>0</v>
      </c>
      <c r="BD121" s="18">
        <f t="shared" si="55"/>
        <v>1</v>
      </c>
    </row>
    <row r="122" spans="2:56" x14ac:dyDescent="0.3">
      <c r="B122" s="21">
        <f t="shared" si="56"/>
        <v>157</v>
      </c>
      <c r="D122" s="16">
        <f t="shared" si="57"/>
        <v>0</v>
      </c>
      <c r="E122" s="16"/>
      <c r="F122" s="16">
        <f t="shared" si="68"/>
        <v>0</v>
      </c>
      <c r="G122" s="16">
        <f t="shared" si="58"/>
        <v>0</v>
      </c>
      <c r="H122" s="16">
        <f t="shared" si="59"/>
        <v>0</v>
      </c>
      <c r="I122" s="16">
        <f t="shared" si="69"/>
        <v>0</v>
      </c>
      <c r="J122" s="16"/>
      <c r="K122" s="16">
        <f t="shared" si="43"/>
        <v>0</v>
      </c>
      <c r="L122" s="16">
        <f t="shared" si="44"/>
        <v>0</v>
      </c>
      <c r="N122" s="16">
        <f t="shared" si="70"/>
        <v>0</v>
      </c>
      <c r="P122" s="16">
        <f t="shared" si="71"/>
        <v>0</v>
      </c>
      <c r="Q122" s="16">
        <f t="shared" si="72"/>
        <v>0</v>
      </c>
      <c r="R122" s="16">
        <f t="shared" si="73"/>
        <v>0</v>
      </c>
      <c r="S122" s="16">
        <f t="shared" si="74"/>
        <v>0</v>
      </c>
      <c r="T122" s="16">
        <f t="shared" si="75"/>
        <v>0</v>
      </c>
      <c r="U122" s="16"/>
      <c r="V122" s="16">
        <f t="shared" si="60"/>
        <v>0</v>
      </c>
      <c r="W122" s="16">
        <f t="shared" si="77"/>
        <v>0</v>
      </c>
      <c r="X122" s="16">
        <f t="shared" si="77"/>
        <v>0</v>
      </c>
      <c r="Z122" s="16">
        <f t="shared" si="62"/>
        <v>0</v>
      </c>
      <c r="AA122" s="16">
        <f t="shared" si="63"/>
        <v>0</v>
      </c>
      <c r="AC122" s="17">
        <f t="shared" si="76"/>
        <v>5.4043690666499425E-3</v>
      </c>
      <c r="AE122" s="16">
        <f>SUMPRODUCT(Z122:Z$134,$AC122:$AC$134)/$AC122</f>
        <v>0</v>
      </c>
      <c r="AF122" s="16">
        <f t="shared" si="52"/>
        <v>0</v>
      </c>
      <c r="AG122" s="18">
        <f t="shared" si="53"/>
        <v>0</v>
      </c>
      <c r="AH122" s="18">
        <f t="shared" si="64"/>
        <v>0</v>
      </c>
      <c r="AJ122" s="16">
        <f>SUMPRODUCT(N122:N$134,$AC122:$AC$134)/$AC122</f>
        <v>0</v>
      </c>
      <c r="AK122" s="16">
        <f>SUMPRODUCT(P122:P$134,$AC122:$AC$134)/$AC122</f>
        <v>0</v>
      </c>
      <c r="AL122" s="16">
        <f>SUMPRODUCT(Q122:Q$134,$AC122:$AC$134)/$AC122</f>
        <v>0</v>
      </c>
      <c r="AM122" s="16">
        <f>SUMPRODUCT(R122:R$134,$AC122:$AC$134)/$AC122</f>
        <v>0</v>
      </c>
      <c r="AN122" s="16">
        <f>SUMPRODUCT(S122:S$134,$AC122:$AC$134)/$AC122</f>
        <v>0</v>
      </c>
      <c r="AO122" s="16">
        <f>SUMPRODUCT(T122:T$134,$AC122:$AC$134)/$AC122</f>
        <v>0</v>
      </c>
      <c r="AP122" s="16">
        <f>SUMPRODUCT(U122:U$134,$AC122:$AC$134)/$AC122</f>
        <v>0</v>
      </c>
      <c r="AQ122" s="16">
        <f>-SUMPRODUCT(H122:H$134,$AC122:$AC$134)/$AC122</f>
        <v>0</v>
      </c>
      <c r="AS122" s="18">
        <f t="shared" si="78"/>
        <v>0</v>
      </c>
      <c r="AT122" s="18">
        <f t="shared" si="78"/>
        <v>0</v>
      </c>
      <c r="AU122" s="18">
        <f t="shared" si="78"/>
        <v>0</v>
      </c>
      <c r="AV122" s="18">
        <f t="shared" si="78"/>
        <v>0</v>
      </c>
      <c r="AW122" s="18">
        <f t="shared" si="78"/>
        <v>0</v>
      </c>
      <c r="AX122" s="18">
        <f t="shared" si="78"/>
        <v>0</v>
      </c>
      <c r="AY122" s="18">
        <f t="shared" si="78"/>
        <v>0</v>
      </c>
      <c r="AZ122" s="18">
        <f t="shared" si="54"/>
        <v>0</v>
      </c>
      <c r="BB122" s="18">
        <f t="shared" si="67"/>
        <v>0</v>
      </c>
      <c r="BC122" s="18">
        <f t="shared" si="67"/>
        <v>0</v>
      </c>
      <c r="BD122" s="18">
        <f t="shared" si="55"/>
        <v>1</v>
      </c>
    </row>
    <row r="123" spans="2:56" x14ac:dyDescent="0.3">
      <c r="B123" s="21">
        <f t="shared" si="56"/>
        <v>158</v>
      </c>
      <c r="D123" s="16">
        <f t="shared" si="57"/>
        <v>0</v>
      </c>
      <c r="E123" s="16"/>
      <c r="F123" s="16">
        <f t="shared" si="68"/>
        <v>0</v>
      </c>
      <c r="G123" s="16">
        <f t="shared" si="58"/>
        <v>0</v>
      </c>
      <c r="H123" s="16">
        <f t="shared" si="59"/>
        <v>0</v>
      </c>
      <c r="I123" s="16">
        <f t="shared" si="69"/>
        <v>0</v>
      </c>
      <c r="J123" s="16"/>
      <c r="K123" s="16">
        <f t="shared" si="43"/>
        <v>0</v>
      </c>
      <c r="L123" s="16">
        <f t="shared" si="44"/>
        <v>0</v>
      </c>
      <c r="N123" s="16">
        <f t="shared" si="70"/>
        <v>0</v>
      </c>
      <c r="P123" s="16">
        <f t="shared" si="71"/>
        <v>0</v>
      </c>
      <c r="Q123" s="16">
        <f t="shared" si="72"/>
        <v>0</v>
      </c>
      <c r="R123" s="16">
        <f t="shared" si="73"/>
        <v>0</v>
      </c>
      <c r="S123" s="16">
        <f t="shared" si="74"/>
        <v>0</v>
      </c>
      <c r="T123" s="16">
        <f t="shared" si="75"/>
        <v>0</v>
      </c>
      <c r="U123" s="16"/>
      <c r="V123" s="16">
        <f t="shared" si="60"/>
        <v>0</v>
      </c>
      <c r="W123" s="16">
        <f t="shared" si="77"/>
        <v>0</v>
      </c>
      <c r="X123" s="16">
        <f t="shared" si="77"/>
        <v>0</v>
      </c>
      <c r="Z123" s="16">
        <f t="shared" si="62"/>
        <v>0</v>
      </c>
      <c r="AA123" s="16">
        <f t="shared" si="63"/>
        <v>0</v>
      </c>
      <c r="AC123" s="17">
        <f t="shared" si="76"/>
        <v>5.1470181587142325E-3</v>
      </c>
      <c r="AE123" s="16">
        <f>SUMPRODUCT(Z123:Z$134,$AC123:$AC$134)/$AC123</f>
        <v>0</v>
      </c>
      <c r="AF123" s="16">
        <f t="shared" si="52"/>
        <v>0</v>
      </c>
      <c r="AG123" s="18">
        <f t="shared" si="53"/>
        <v>0</v>
      </c>
      <c r="AH123" s="18">
        <f t="shared" si="64"/>
        <v>0</v>
      </c>
      <c r="AJ123" s="16">
        <f>SUMPRODUCT(N123:N$134,$AC123:$AC$134)/$AC123</f>
        <v>0</v>
      </c>
      <c r="AK123" s="16">
        <f>SUMPRODUCT(P123:P$134,$AC123:$AC$134)/$AC123</f>
        <v>0</v>
      </c>
      <c r="AL123" s="16">
        <f>SUMPRODUCT(Q123:Q$134,$AC123:$AC$134)/$AC123</f>
        <v>0</v>
      </c>
      <c r="AM123" s="16">
        <f>SUMPRODUCT(R123:R$134,$AC123:$AC$134)/$AC123</f>
        <v>0</v>
      </c>
      <c r="AN123" s="16">
        <f>SUMPRODUCT(S123:S$134,$AC123:$AC$134)/$AC123</f>
        <v>0</v>
      </c>
      <c r="AO123" s="16">
        <f>SUMPRODUCT(T123:T$134,$AC123:$AC$134)/$AC123</f>
        <v>0</v>
      </c>
      <c r="AP123" s="16">
        <f>SUMPRODUCT(U123:U$134,$AC123:$AC$134)/$AC123</f>
        <v>0</v>
      </c>
      <c r="AQ123" s="16">
        <f>-SUMPRODUCT(H123:H$134,$AC123:$AC$134)/$AC123</f>
        <v>0</v>
      </c>
      <c r="AS123" s="18">
        <f t="shared" si="78"/>
        <v>0</v>
      </c>
      <c r="AT123" s="18">
        <f t="shared" si="78"/>
        <v>0</v>
      </c>
      <c r="AU123" s="18">
        <f t="shared" si="78"/>
        <v>0</v>
      </c>
      <c r="AV123" s="18">
        <f t="shared" si="78"/>
        <v>0</v>
      </c>
      <c r="AW123" s="18">
        <f t="shared" si="78"/>
        <v>0</v>
      </c>
      <c r="AX123" s="18">
        <f t="shared" si="78"/>
        <v>0</v>
      </c>
      <c r="AY123" s="18">
        <f t="shared" si="78"/>
        <v>0</v>
      </c>
      <c r="AZ123" s="18">
        <f t="shared" si="54"/>
        <v>0</v>
      </c>
      <c r="BB123" s="18">
        <f t="shared" si="67"/>
        <v>0</v>
      </c>
      <c r="BC123" s="18">
        <f t="shared" si="67"/>
        <v>0</v>
      </c>
      <c r="BD123" s="18">
        <f t="shared" si="55"/>
        <v>1</v>
      </c>
    </row>
    <row r="124" spans="2:56" x14ac:dyDescent="0.3">
      <c r="B124" s="21">
        <f t="shared" si="56"/>
        <v>159</v>
      </c>
      <c r="D124" s="16">
        <f t="shared" si="57"/>
        <v>0</v>
      </c>
      <c r="E124" s="16"/>
      <c r="F124" s="16">
        <f t="shared" si="68"/>
        <v>0</v>
      </c>
      <c r="G124" s="16">
        <f t="shared" si="58"/>
        <v>0</v>
      </c>
      <c r="H124" s="16">
        <f t="shared" si="59"/>
        <v>0</v>
      </c>
      <c r="I124" s="16">
        <f t="shared" si="69"/>
        <v>0</v>
      </c>
      <c r="J124" s="16"/>
      <c r="K124" s="16">
        <f t="shared" si="43"/>
        <v>0</v>
      </c>
      <c r="L124" s="16">
        <f t="shared" si="44"/>
        <v>0</v>
      </c>
      <c r="N124" s="16">
        <f t="shared" si="70"/>
        <v>0</v>
      </c>
      <c r="P124" s="16">
        <f t="shared" si="71"/>
        <v>0</v>
      </c>
      <c r="Q124" s="16">
        <f t="shared" si="72"/>
        <v>0</v>
      </c>
      <c r="R124" s="16">
        <f t="shared" si="73"/>
        <v>0</v>
      </c>
      <c r="S124" s="16">
        <f t="shared" si="74"/>
        <v>0</v>
      </c>
      <c r="T124" s="16">
        <f t="shared" si="75"/>
        <v>0</v>
      </c>
      <c r="U124" s="16"/>
      <c r="V124" s="16">
        <f t="shared" si="60"/>
        <v>0</v>
      </c>
      <c r="W124" s="16">
        <f t="shared" si="77"/>
        <v>0</v>
      </c>
      <c r="X124" s="16">
        <f t="shared" si="77"/>
        <v>0</v>
      </c>
      <c r="Z124" s="16">
        <f t="shared" si="62"/>
        <v>0</v>
      </c>
      <c r="AA124" s="16">
        <f t="shared" si="63"/>
        <v>0</v>
      </c>
      <c r="AC124" s="17">
        <f t="shared" si="76"/>
        <v>4.9019220559183155E-3</v>
      </c>
      <c r="AE124" s="16">
        <f>SUMPRODUCT(Z124:Z$134,$AC124:$AC$134)/$AC124</f>
        <v>0</v>
      </c>
      <c r="AF124" s="16">
        <f t="shared" si="52"/>
        <v>0</v>
      </c>
      <c r="AG124" s="18">
        <f t="shared" si="53"/>
        <v>0</v>
      </c>
      <c r="AH124" s="18">
        <f t="shared" si="64"/>
        <v>0</v>
      </c>
      <c r="AJ124" s="16">
        <f>SUMPRODUCT(N124:N$134,$AC124:$AC$134)/$AC124</f>
        <v>0</v>
      </c>
      <c r="AK124" s="16">
        <f>SUMPRODUCT(P124:P$134,$AC124:$AC$134)/$AC124</f>
        <v>0</v>
      </c>
      <c r="AL124" s="16">
        <f>SUMPRODUCT(Q124:Q$134,$AC124:$AC$134)/$AC124</f>
        <v>0</v>
      </c>
      <c r="AM124" s="16">
        <f>SUMPRODUCT(R124:R$134,$AC124:$AC$134)/$AC124</f>
        <v>0</v>
      </c>
      <c r="AN124" s="16">
        <f>SUMPRODUCT(S124:S$134,$AC124:$AC$134)/$AC124</f>
        <v>0</v>
      </c>
      <c r="AO124" s="16">
        <f>SUMPRODUCT(T124:T$134,$AC124:$AC$134)/$AC124</f>
        <v>0</v>
      </c>
      <c r="AP124" s="16">
        <f>SUMPRODUCT(U124:U$134,$AC124:$AC$134)/$AC124</f>
        <v>0</v>
      </c>
      <c r="AQ124" s="16">
        <f>-SUMPRODUCT(H124:H$134,$AC124:$AC$134)/$AC124</f>
        <v>0</v>
      </c>
      <c r="AS124" s="18">
        <f t="shared" si="78"/>
        <v>0</v>
      </c>
      <c r="AT124" s="18">
        <f t="shared" si="78"/>
        <v>0</v>
      </c>
      <c r="AU124" s="18">
        <f t="shared" si="78"/>
        <v>0</v>
      </c>
      <c r="AV124" s="18">
        <f t="shared" si="78"/>
        <v>0</v>
      </c>
      <c r="AW124" s="18">
        <f t="shared" si="78"/>
        <v>0</v>
      </c>
      <c r="AX124" s="18">
        <f t="shared" si="78"/>
        <v>0</v>
      </c>
      <c r="AY124" s="18">
        <f t="shared" si="78"/>
        <v>0</v>
      </c>
      <c r="AZ124" s="18">
        <f t="shared" si="54"/>
        <v>0</v>
      </c>
      <c r="BB124" s="18">
        <f t="shared" si="67"/>
        <v>0</v>
      </c>
      <c r="BC124" s="18">
        <f t="shared" si="67"/>
        <v>0</v>
      </c>
      <c r="BD124" s="18">
        <f t="shared" si="55"/>
        <v>1</v>
      </c>
    </row>
    <row r="125" spans="2:56" x14ac:dyDescent="0.3">
      <c r="B125" s="21">
        <f t="shared" si="56"/>
        <v>160</v>
      </c>
      <c r="D125" s="16">
        <f t="shared" si="57"/>
        <v>0</v>
      </c>
      <c r="E125" s="16"/>
      <c r="F125" s="16">
        <f t="shared" si="68"/>
        <v>0</v>
      </c>
      <c r="G125" s="16">
        <f t="shared" si="58"/>
        <v>0</v>
      </c>
      <c r="H125" s="16">
        <f t="shared" si="59"/>
        <v>0</v>
      </c>
      <c r="I125" s="16">
        <f t="shared" si="69"/>
        <v>0</v>
      </c>
      <c r="J125" s="16"/>
      <c r="K125" s="16">
        <f t="shared" si="43"/>
        <v>0</v>
      </c>
      <c r="L125" s="16">
        <f t="shared" si="44"/>
        <v>0</v>
      </c>
      <c r="N125" s="16">
        <f t="shared" si="70"/>
        <v>0</v>
      </c>
      <c r="P125" s="16">
        <f t="shared" si="71"/>
        <v>0</v>
      </c>
      <c r="Q125" s="16">
        <f t="shared" si="72"/>
        <v>0</v>
      </c>
      <c r="R125" s="16">
        <f t="shared" si="73"/>
        <v>0</v>
      </c>
      <c r="S125" s="16">
        <f t="shared" si="74"/>
        <v>0</v>
      </c>
      <c r="T125" s="16">
        <f t="shared" si="75"/>
        <v>0</v>
      </c>
      <c r="U125" s="16"/>
      <c r="V125" s="16">
        <f t="shared" si="60"/>
        <v>0</v>
      </c>
      <c r="W125" s="16">
        <f t="shared" si="77"/>
        <v>0</v>
      </c>
      <c r="X125" s="16">
        <f t="shared" si="77"/>
        <v>0</v>
      </c>
      <c r="Z125" s="16">
        <f t="shared" si="62"/>
        <v>0</v>
      </c>
      <c r="AA125" s="16">
        <f t="shared" si="63"/>
        <v>0</v>
      </c>
      <c r="AC125" s="17">
        <f t="shared" si="76"/>
        <v>4.6684971961126823E-3</v>
      </c>
      <c r="AE125" s="16">
        <f>SUMPRODUCT(Z125:Z$134,$AC125:$AC$134)/$AC125</f>
        <v>0</v>
      </c>
      <c r="AF125" s="16">
        <f t="shared" si="52"/>
        <v>0</v>
      </c>
      <c r="AG125" s="18">
        <f t="shared" si="53"/>
        <v>0</v>
      </c>
      <c r="AH125" s="18">
        <f t="shared" si="64"/>
        <v>0</v>
      </c>
      <c r="AJ125" s="16">
        <f>SUMPRODUCT(N125:N$134,$AC125:$AC$134)/$AC125</f>
        <v>0</v>
      </c>
      <c r="AK125" s="16">
        <f>SUMPRODUCT(P125:P$134,$AC125:$AC$134)/$AC125</f>
        <v>0</v>
      </c>
      <c r="AL125" s="16">
        <f>SUMPRODUCT(Q125:Q$134,$AC125:$AC$134)/$AC125</f>
        <v>0</v>
      </c>
      <c r="AM125" s="16">
        <f>SUMPRODUCT(R125:R$134,$AC125:$AC$134)/$AC125</f>
        <v>0</v>
      </c>
      <c r="AN125" s="16">
        <f>SUMPRODUCT(S125:S$134,$AC125:$AC$134)/$AC125</f>
        <v>0</v>
      </c>
      <c r="AO125" s="16">
        <f>SUMPRODUCT(T125:T$134,$AC125:$AC$134)/$AC125</f>
        <v>0</v>
      </c>
      <c r="AP125" s="16">
        <f>SUMPRODUCT(U125:U$134,$AC125:$AC$134)/$AC125</f>
        <v>0</v>
      </c>
      <c r="AQ125" s="16">
        <f>-SUMPRODUCT(H125:H$134,$AC125:$AC$134)/$AC125</f>
        <v>0</v>
      </c>
      <c r="AS125" s="18">
        <f t="shared" si="78"/>
        <v>0</v>
      </c>
      <c r="AT125" s="18">
        <f t="shared" si="78"/>
        <v>0</v>
      </c>
      <c r="AU125" s="18">
        <f t="shared" si="78"/>
        <v>0</v>
      </c>
      <c r="AV125" s="18">
        <f t="shared" si="78"/>
        <v>0</v>
      </c>
      <c r="AW125" s="18">
        <f t="shared" si="78"/>
        <v>0</v>
      </c>
      <c r="AX125" s="18">
        <f t="shared" si="78"/>
        <v>0</v>
      </c>
      <c r="AY125" s="18">
        <f t="shared" si="78"/>
        <v>0</v>
      </c>
      <c r="AZ125" s="18">
        <f t="shared" si="54"/>
        <v>0</v>
      </c>
      <c r="BB125" s="18">
        <f t="shared" ref="BB125:BC134" si="79">SUMIF($AS$5:$AY$5,BB$5,$AS125:$AY125)</f>
        <v>0</v>
      </c>
      <c r="BC125" s="18">
        <f t="shared" si="79"/>
        <v>0</v>
      </c>
      <c r="BD125" s="18">
        <f t="shared" si="55"/>
        <v>1</v>
      </c>
    </row>
    <row r="126" spans="2:56" x14ac:dyDescent="0.3">
      <c r="B126" s="21">
        <f t="shared" si="56"/>
        <v>161</v>
      </c>
      <c r="D126" s="16">
        <f t="shared" si="57"/>
        <v>0</v>
      </c>
      <c r="E126" s="16"/>
      <c r="F126" s="16">
        <f t="shared" si="68"/>
        <v>0</v>
      </c>
      <c r="G126" s="16">
        <f t="shared" si="58"/>
        <v>0</v>
      </c>
      <c r="H126" s="16">
        <f t="shared" si="59"/>
        <v>0</v>
      </c>
      <c r="I126" s="16">
        <f t="shared" si="69"/>
        <v>0</v>
      </c>
      <c r="J126" s="16"/>
      <c r="K126" s="16">
        <f t="shared" si="43"/>
        <v>0</v>
      </c>
      <c r="L126" s="16">
        <f t="shared" si="44"/>
        <v>0</v>
      </c>
      <c r="N126" s="16">
        <f t="shared" si="70"/>
        <v>0</v>
      </c>
      <c r="P126" s="16">
        <f t="shared" si="71"/>
        <v>0</v>
      </c>
      <c r="Q126" s="16">
        <f t="shared" si="72"/>
        <v>0</v>
      </c>
      <c r="R126" s="16">
        <f t="shared" si="73"/>
        <v>0</v>
      </c>
      <c r="S126" s="16">
        <f t="shared" si="74"/>
        <v>0</v>
      </c>
      <c r="T126" s="16">
        <f t="shared" si="75"/>
        <v>0</v>
      </c>
      <c r="U126" s="16"/>
      <c r="V126" s="16">
        <f t="shared" si="60"/>
        <v>0</v>
      </c>
      <c r="W126" s="16">
        <f t="shared" si="77"/>
        <v>0</v>
      </c>
      <c r="X126" s="16">
        <f t="shared" si="77"/>
        <v>0</v>
      </c>
      <c r="Z126" s="16">
        <f t="shared" si="62"/>
        <v>0</v>
      </c>
      <c r="AA126" s="16">
        <f t="shared" si="63"/>
        <v>0</v>
      </c>
      <c r="AC126" s="17">
        <f t="shared" si="76"/>
        <v>4.4461878058216012E-3</v>
      </c>
      <c r="AE126" s="16">
        <f>SUMPRODUCT(Z126:Z$134,$AC126:$AC$134)/$AC126</f>
        <v>0</v>
      </c>
      <c r="AF126" s="16">
        <f t="shared" si="52"/>
        <v>0</v>
      </c>
      <c r="AG126" s="18">
        <f t="shared" si="53"/>
        <v>0</v>
      </c>
      <c r="AH126" s="18">
        <f t="shared" si="64"/>
        <v>0</v>
      </c>
      <c r="AJ126" s="16">
        <f>SUMPRODUCT(N126:N$134,$AC126:$AC$134)/$AC126</f>
        <v>0</v>
      </c>
      <c r="AK126" s="16">
        <f>SUMPRODUCT(P126:P$134,$AC126:$AC$134)/$AC126</f>
        <v>0</v>
      </c>
      <c r="AL126" s="16">
        <f>SUMPRODUCT(Q126:Q$134,$AC126:$AC$134)/$AC126</f>
        <v>0</v>
      </c>
      <c r="AM126" s="16">
        <f>SUMPRODUCT(R126:R$134,$AC126:$AC$134)/$AC126</f>
        <v>0</v>
      </c>
      <c r="AN126" s="16">
        <f>SUMPRODUCT(S126:S$134,$AC126:$AC$134)/$AC126</f>
        <v>0</v>
      </c>
      <c r="AO126" s="16">
        <f>SUMPRODUCT(T126:T$134,$AC126:$AC$134)/$AC126</f>
        <v>0</v>
      </c>
      <c r="AP126" s="16">
        <f>SUMPRODUCT(U126:U$134,$AC126:$AC$134)/$AC126</f>
        <v>0</v>
      </c>
      <c r="AQ126" s="16">
        <f>-SUMPRODUCT(H126:H$134,$AC126:$AC$134)/$AC126</f>
        <v>0</v>
      </c>
      <c r="AS126" s="18">
        <f t="shared" si="78"/>
        <v>0</v>
      </c>
      <c r="AT126" s="18">
        <f t="shared" si="78"/>
        <v>0</v>
      </c>
      <c r="AU126" s="18">
        <f t="shared" si="78"/>
        <v>0</v>
      </c>
      <c r="AV126" s="18">
        <f t="shared" si="78"/>
        <v>0</v>
      </c>
      <c r="AW126" s="18">
        <f t="shared" si="78"/>
        <v>0</v>
      </c>
      <c r="AX126" s="18">
        <f t="shared" si="78"/>
        <v>0</v>
      </c>
      <c r="AY126" s="18">
        <f t="shared" si="78"/>
        <v>0</v>
      </c>
      <c r="AZ126" s="18">
        <f t="shared" si="54"/>
        <v>0</v>
      </c>
      <c r="BB126" s="18">
        <f t="shared" si="79"/>
        <v>0</v>
      </c>
      <c r="BC126" s="18">
        <f t="shared" si="79"/>
        <v>0</v>
      </c>
      <c r="BD126" s="18">
        <f t="shared" si="55"/>
        <v>1</v>
      </c>
    </row>
    <row r="127" spans="2:56" x14ac:dyDescent="0.3">
      <c r="B127" s="21">
        <f t="shared" si="56"/>
        <v>162</v>
      </c>
      <c r="D127" s="16">
        <f t="shared" si="57"/>
        <v>0</v>
      </c>
      <c r="E127" s="16"/>
      <c r="F127" s="16">
        <f t="shared" si="68"/>
        <v>0</v>
      </c>
      <c r="G127" s="16">
        <f t="shared" si="58"/>
        <v>0</v>
      </c>
      <c r="H127" s="16">
        <f t="shared" si="59"/>
        <v>0</v>
      </c>
      <c r="I127" s="16">
        <f t="shared" si="69"/>
        <v>0</v>
      </c>
      <c r="J127" s="16"/>
      <c r="K127" s="16">
        <f t="shared" si="43"/>
        <v>0</v>
      </c>
      <c r="L127" s="16">
        <f t="shared" si="44"/>
        <v>0</v>
      </c>
      <c r="N127" s="16">
        <f t="shared" si="70"/>
        <v>0</v>
      </c>
      <c r="P127" s="16">
        <f t="shared" si="71"/>
        <v>0</v>
      </c>
      <c r="Q127" s="16">
        <f t="shared" si="72"/>
        <v>0</v>
      </c>
      <c r="R127" s="16">
        <f t="shared" si="73"/>
        <v>0</v>
      </c>
      <c r="S127" s="16">
        <f t="shared" si="74"/>
        <v>0</v>
      </c>
      <c r="T127" s="16">
        <f t="shared" si="75"/>
        <v>0</v>
      </c>
      <c r="U127" s="16"/>
      <c r="V127" s="16">
        <f t="shared" si="60"/>
        <v>0</v>
      </c>
      <c r="W127" s="16">
        <f t="shared" si="77"/>
        <v>0</v>
      </c>
      <c r="X127" s="16">
        <f t="shared" si="77"/>
        <v>0</v>
      </c>
      <c r="Z127" s="16">
        <f t="shared" si="62"/>
        <v>0</v>
      </c>
      <c r="AA127" s="16">
        <f t="shared" si="63"/>
        <v>0</v>
      </c>
      <c r="AC127" s="17">
        <f t="shared" si="76"/>
        <v>4.2344645769729532E-3</v>
      </c>
      <c r="AE127" s="16">
        <f>SUMPRODUCT(Z127:Z$134,$AC127:$AC$134)/$AC127</f>
        <v>0</v>
      </c>
      <c r="AF127" s="16">
        <f t="shared" si="52"/>
        <v>0</v>
      </c>
      <c r="AG127" s="18">
        <f t="shared" si="53"/>
        <v>0</v>
      </c>
      <c r="AH127" s="18">
        <f t="shared" si="64"/>
        <v>0</v>
      </c>
      <c r="AJ127" s="16">
        <f>SUMPRODUCT(N127:N$134,$AC127:$AC$134)/$AC127</f>
        <v>0</v>
      </c>
      <c r="AK127" s="16">
        <f>SUMPRODUCT(P127:P$134,$AC127:$AC$134)/$AC127</f>
        <v>0</v>
      </c>
      <c r="AL127" s="16">
        <f>SUMPRODUCT(Q127:Q$134,$AC127:$AC$134)/$AC127</f>
        <v>0</v>
      </c>
      <c r="AM127" s="16">
        <f>SUMPRODUCT(R127:R$134,$AC127:$AC$134)/$AC127</f>
        <v>0</v>
      </c>
      <c r="AN127" s="16">
        <f>SUMPRODUCT(S127:S$134,$AC127:$AC$134)/$AC127</f>
        <v>0</v>
      </c>
      <c r="AO127" s="16">
        <f>SUMPRODUCT(T127:T$134,$AC127:$AC$134)/$AC127</f>
        <v>0</v>
      </c>
      <c r="AP127" s="16">
        <f>SUMPRODUCT(U127:U$134,$AC127:$AC$134)/$AC127</f>
        <v>0</v>
      </c>
      <c r="AQ127" s="16">
        <f>-SUMPRODUCT(H127:H$134,$AC127:$AC$134)/$AC127</f>
        <v>0</v>
      </c>
      <c r="AS127" s="18">
        <f t="shared" si="78"/>
        <v>0</v>
      </c>
      <c r="AT127" s="18">
        <f t="shared" si="78"/>
        <v>0</v>
      </c>
      <c r="AU127" s="18">
        <f t="shared" si="78"/>
        <v>0</v>
      </c>
      <c r="AV127" s="18">
        <f t="shared" si="78"/>
        <v>0</v>
      </c>
      <c r="AW127" s="18">
        <f t="shared" si="78"/>
        <v>0</v>
      </c>
      <c r="AX127" s="18">
        <f t="shared" si="78"/>
        <v>0</v>
      </c>
      <c r="AY127" s="18">
        <f t="shared" si="78"/>
        <v>0</v>
      </c>
      <c r="AZ127" s="18">
        <f t="shared" si="54"/>
        <v>0</v>
      </c>
      <c r="BB127" s="18">
        <f t="shared" si="79"/>
        <v>0</v>
      </c>
      <c r="BC127" s="18">
        <f t="shared" si="79"/>
        <v>0</v>
      </c>
      <c r="BD127" s="18">
        <f t="shared" si="55"/>
        <v>1</v>
      </c>
    </row>
    <row r="128" spans="2:56" x14ac:dyDescent="0.3">
      <c r="B128" s="21">
        <f t="shared" si="56"/>
        <v>163</v>
      </c>
      <c r="D128" s="16">
        <f t="shared" si="57"/>
        <v>0</v>
      </c>
      <c r="E128" s="16"/>
      <c r="F128" s="16">
        <f t="shared" si="68"/>
        <v>0</v>
      </c>
      <c r="G128" s="16">
        <f t="shared" si="58"/>
        <v>0</v>
      </c>
      <c r="H128" s="16">
        <f t="shared" si="59"/>
        <v>0</v>
      </c>
      <c r="I128" s="16">
        <f t="shared" si="69"/>
        <v>0</v>
      </c>
      <c r="J128" s="16"/>
      <c r="K128" s="16">
        <f t="shared" si="43"/>
        <v>0</v>
      </c>
      <c r="L128" s="16">
        <f t="shared" si="44"/>
        <v>0</v>
      </c>
      <c r="N128" s="16">
        <f t="shared" si="70"/>
        <v>0</v>
      </c>
      <c r="P128" s="16">
        <f t="shared" si="71"/>
        <v>0</v>
      </c>
      <c r="Q128" s="16">
        <f t="shared" si="72"/>
        <v>0</v>
      </c>
      <c r="R128" s="16">
        <f t="shared" si="73"/>
        <v>0</v>
      </c>
      <c r="S128" s="16">
        <f t="shared" si="74"/>
        <v>0</v>
      </c>
      <c r="T128" s="16">
        <f t="shared" si="75"/>
        <v>0</v>
      </c>
      <c r="U128" s="16"/>
      <c r="V128" s="16">
        <f t="shared" si="60"/>
        <v>0</v>
      </c>
      <c r="W128" s="16">
        <f t="shared" si="77"/>
        <v>0</v>
      </c>
      <c r="X128" s="16">
        <f t="shared" si="77"/>
        <v>0</v>
      </c>
      <c r="Z128" s="16">
        <f t="shared" si="62"/>
        <v>0</v>
      </c>
      <c r="AA128" s="16">
        <f t="shared" si="63"/>
        <v>0</v>
      </c>
      <c r="AC128" s="17">
        <f t="shared" si="76"/>
        <v>4.0328234066409081E-3</v>
      </c>
      <c r="AE128" s="16">
        <f>SUMPRODUCT(Z128:Z$134,$AC128:$AC$134)/$AC128</f>
        <v>0</v>
      </c>
      <c r="AF128" s="16">
        <f t="shared" si="52"/>
        <v>0</v>
      </c>
      <c r="AG128" s="18">
        <f t="shared" si="53"/>
        <v>0</v>
      </c>
      <c r="AH128" s="18">
        <f t="shared" si="64"/>
        <v>0</v>
      </c>
      <c r="AJ128" s="16">
        <f>SUMPRODUCT(N128:N$134,$AC128:$AC$134)/$AC128</f>
        <v>0</v>
      </c>
      <c r="AK128" s="16">
        <f>SUMPRODUCT(P128:P$134,$AC128:$AC$134)/$AC128</f>
        <v>0</v>
      </c>
      <c r="AL128" s="16">
        <f>SUMPRODUCT(Q128:Q$134,$AC128:$AC$134)/$AC128</f>
        <v>0</v>
      </c>
      <c r="AM128" s="16">
        <f>SUMPRODUCT(R128:R$134,$AC128:$AC$134)/$AC128</f>
        <v>0</v>
      </c>
      <c r="AN128" s="16">
        <f>SUMPRODUCT(S128:S$134,$AC128:$AC$134)/$AC128</f>
        <v>0</v>
      </c>
      <c r="AO128" s="16">
        <f>SUMPRODUCT(T128:T$134,$AC128:$AC$134)/$AC128</f>
        <v>0</v>
      </c>
      <c r="AP128" s="16">
        <f>SUMPRODUCT(U128:U$134,$AC128:$AC$134)/$AC128</f>
        <v>0</v>
      </c>
      <c r="AQ128" s="16">
        <f>-SUMPRODUCT(H128:H$134,$AC128:$AC$134)/$AC128</f>
        <v>0</v>
      </c>
      <c r="AS128" s="18">
        <f t="shared" si="78"/>
        <v>0</v>
      </c>
      <c r="AT128" s="18">
        <f t="shared" si="78"/>
        <v>0</v>
      </c>
      <c r="AU128" s="18">
        <f t="shared" si="78"/>
        <v>0</v>
      </c>
      <c r="AV128" s="18">
        <f t="shared" si="78"/>
        <v>0</v>
      </c>
      <c r="AW128" s="18">
        <f t="shared" si="78"/>
        <v>0</v>
      </c>
      <c r="AX128" s="18">
        <f t="shared" si="78"/>
        <v>0</v>
      </c>
      <c r="AY128" s="18">
        <f t="shared" si="78"/>
        <v>0</v>
      </c>
      <c r="AZ128" s="18">
        <f t="shared" si="54"/>
        <v>0</v>
      </c>
      <c r="BB128" s="18">
        <f t="shared" si="79"/>
        <v>0</v>
      </c>
      <c r="BC128" s="18">
        <f t="shared" si="79"/>
        <v>0</v>
      </c>
      <c r="BD128" s="18">
        <f t="shared" si="55"/>
        <v>1</v>
      </c>
    </row>
    <row r="129" spans="2:56" x14ac:dyDescent="0.3">
      <c r="B129" s="21">
        <f t="shared" si="56"/>
        <v>164</v>
      </c>
      <c r="D129" s="16">
        <f t="shared" si="57"/>
        <v>0</v>
      </c>
      <c r="E129" s="16"/>
      <c r="F129" s="16">
        <f t="shared" si="68"/>
        <v>0</v>
      </c>
      <c r="G129" s="16">
        <f t="shared" si="58"/>
        <v>0</v>
      </c>
      <c r="H129" s="16">
        <f t="shared" si="59"/>
        <v>0</v>
      </c>
      <c r="I129" s="16">
        <f t="shared" si="69"/>
        <v>0</v>
      </c>
      <c r="J129" s="16"/>
      <c r="K129" s="16">
        <f t="shared" si="43"/>
        <v>0</v>
      </c>
      <c r="L129" s="16">
        <f t="shared" si="44"/>
        <v>0</v>
      </c>
      <c r="N129" s="16">
        <f t="shared" si="70"/>
        <v>0</v>
      </c>
      <c r="P129" s="16">
        <f t="shared" si="71"/>
        <v>0</v>
      </c>
      <c r="Q129" s="16">
        <f t="shared" si="72"/>
        <v>0</v>
      </c>
      <c r="R129" s="16">
        <f t="shared" si="73"/>
        <v>0</v>
      </c>
      <c r="S129" s="16">
        <f t="shared" si="74"/>
        <v>0</v>
      </c>
      <c r="T129" s="16">
        <f t="shared" si="75"/>
        <v>0</v>
      </c>
      <c r="U129" s="16"/>
      <c r="V129" s="16">
        <f t="shared" si="60"/>
        <v>0</v>
      </c>
      <c r="W129" s="16">
        <f t="shared" si="77"/>
        <v>0</v>
      </c>
      <c r="X129" s="16">
        <f t="shared" si="77"/>
        <v>0</v>
      </c>
      <c r="Z129" s="16">
        <f t="shared" si="62"/>
        <v>0</v>
      </c>
      <c r="AA129" s="16">
        <f t="shared" si="63"/>
        <v>0</v>
      </c>
      <c r="AC129" s="17">
        <f t="shared" si="76"/>
        <v>3.8407841968008641E-3</v>
      </c>
      <c r="AE129" s="16">
        <f>SUMPRODUCT(Z129:Z$134,$AC129:$AC$134)/$AC129</f>
        <v>0</v>
      </c>
      <c r="AF129" s="16">
        <f t="shared" si="52"/>
        <v>0</v>
      </c>
      <c r="AG129" s="18">
        <f t="shared" si="53"/>
        <v>0</v>
      </c>
      <c r="AH129" s="18">
        <f t="shared" si="64"/>
        <v>0</v>
      </c>
      <c r="AJ129" s="16">
        <f>SUMPRODUCT(N129:N$134,$AC129:$AC$134)/$AC129</f>
        <v>0</v>
      </c>
      <c r="AK129" s="16">
        <f>SUMPRODUCT(P129:P$134,$AC129:$AC$134)/$AC129</f>
        <v>0</v>
      </c>
      <c r="AL129" s="16">
        <f>SUMPRODUCT(Q129:Q$134,$AC129:$AC$134)/$AC129</f>
        <v>0</v>
      </c>
      <c r="AM129" s="16">
        <f>SUMPRODUCT(R129:R$134,$AC129:$AC$134)/$AC129</f>
        <v>0</v>
      </c>
      <c r="AN129" s="16">
        <f>SUMPRODUCT(S129:S$134,$AC129:$AC$134)/$AC129</f>
        <v>0</v>
      </c>
      <c r="AO129" s="16">
        <f>SUMPRODUCT(T129:T$134,$AC129:$AC$134)/$AC129</f>
        <v>0</v>
      </c>
      <c r="AP129" s="16">
        <f>SUMPRODUCT(U129:U$134,$AC129:$AC$134)/$AC129</f>
        <v>0</v>
      </c>
      <c r="AQ129" s="16">
        <f>-SUMPRODUCT(H129:H$134,$AC129:$AC$134)/$AC129</f>
        <v>0</v>
      </c>
      <c r="AS129" s="18">
        <f t="shared" si="78"/>
        <v>0</v>
      </c>
      <c r="AT129" s="18">
        <f t="shared" si="78"/>
        <v>0</v>
      </c>
      <c r="AU129" s="18">
        <f t="shared" si="78"/>
        <v>0</v>
      </c>
      <c r="AV129" s="18">
        <f t="shared" si="78"/>
        <v>0</v>
      </c>
      <c r="AW129" s="18">
        <f t="shared" si="78"/>
        <v>0</v>
      </c>
      <c r="AX129" s="18">
        <f t="shared" si="78"/>
        <v>0</v>
      </c>
      <c r="AY129" s="18">
        <f t="shared" si="78"/>
        <v>0</v>
      </c>
      <c r="AZ129" s="18">
        <f t="shared" si="54"/>
        <v>0</v>
      </c>
      <c r="BB129" s="18">
        <f t="shared" si="79"/>
        <v>0</v>
      </c>
      <c r="BC129" s="18">
        <f t="shared" si="79"/>
        <v>0</v>
      </c>
      <c r="BD129" s="18">
        <f t="shared" si="55"/>
        <v>1</v>
      </c>
    </row>
    <row r="130" spans="2:56" x14ac:dyDescent="0.3">
      <c r="B130" s="21">
        <f t="shared" si="56"/>
        <v>165</v>
      </c>
      <c r="D130" s="16">
        <f t="shared" si="57"/>
        <v>0</v>
      </c>
      <c r="E130" s="16"/>
      <c r="F130" s="16">
        <f t="shared" si="68"/>
        <v>0</v>
      </c>
      <c r="G130" s="16">
        <f t="shared" si="58"/>
        <v>0</v>
      </c>
      <c r="H130" s="16">
        <f t="shared" si="59"/>
        <v>0</v>
      </c>
      <c r="I130" s="16">
        <f t="shared" si="69"/>
        <v>0</v>
      </c>
      <c r="J130" s="16"/>
      <c r="K130" s="16">
        <f t="shared" si="43"/>
        <v>0</v>
      </c>
      <c r="L130" s="16">
        <f t="shared" si="44"/>
        <v>0</v>
      </c>
      <c r="N130" s="16">
        <f t="shared" si="70"/>
        <v>0</v>
      </c>
      <c r="P130" s="16">
        <f t="shared" si="71"/>
        <v>0</v>
      </c>
      <c r="Q130" s="16">
        <f t="shared" si="72"/>
        <v>0</v>
      </c>
      <c r="R130" s="16">
        <f t="shared" si="73"/>
        <v>0</v>
      </c>
      <c r="S130" s="16">
        <f t="shared" si="74"/>
        <v>0</v>
      </c>
      <c r="T130" s="16">
        <f t="shared" si="75"/>
        <v>0</v>
      </c>
      <c r="U130" s="16"/>
      <c r="V130" s="16">
        <f t="shared" si="60"/>
        <v>0</v>
      </c>
      <c r="W130" s="16">
        <f t="shared" si="77"/>
        <v>0</v>
      </c>
      <c r="X130" s="16">
        <f t="shared" si="77"/>
        <v>0</v>
      </c>
      <c r="Z130" s="16">
        <f t="shared" si="62"/>
        <v>0</v>
      </c>
      <c r="AA130" s="16">
        <f t="shared" si="63"/>
        <v>0</v>
      </c>
      <c r="AC130" s="17">
        <f t="shared" si="76"/>
        <v>3.6578897112389186E-3</v>
      </c>
      <c r="AE130" s="16">
        <f>SUMPRODUCT(Z130:Z$134,$AC130:$AC$134)/$AC130</f>
        <v>0</v>
      </c>
      <c r="AF130" s="16">
        <f t="shared" si="52"/>
        <v>0</v>
      </c>
      <c r="AG130" s="18">
        <f t="shared" si="53"/>
        <v>0</v>
      </c>
      <c r="AH130" s="18">
        <f t="shared" si="64"/>
        <v>0</v>
      </c>
      <c r="AJ130" s="16">
        <f>SUMPRODUCT(N130:N$134,$AC130:$AC$134)/$AC130</f>
        <v>0</v>
      </c>
      <c r="AK130" s="16">
        <f>SUMPRODUCT(P130:P$134,$AC130:$AC$134)/$AC130</f>
        <v>0</v>
      </c>
      <c r="AL130" s="16">
        <f>SUMPRODUCT(Q130:Q$134,$AC130:$AC$134)/$AC130</f>
        <v>0</v>
      </c>
      <c r="AM130" s="16">
        <f>SUMPRODUCT(R130:R$134,$AC130:$AC$134)/$AC130</f>
        <v>0</v>
      </c>
      <c r="AN130" s="16">
        <f>SUMPRODUCT(S130:S$134,$AC130:$AC$134)/$AC130</f>
        <v>0</v>
      </c>
      <c r="AO130" s="16">
        <f>SUMPRODUCT(T130:T$134,$AC130:$AC$134)/$AC130</f>
        <v>0</v>
      </c>
      <c r="AP130" s="16">
        <f>SUMPRODUCT(U130:U$134,$AC130:$AC$134)/$AC130</f>
        <v>0</v>
      </c>
      <c r="AQ130" s="16">
        <f>-SUMPRODUCT(H130:H$134,$AC130:$AC$134)/$AC130</f>
        <v>0</v>
      </c>
      <c r="AS130" s="18">
        <f t="shared" si="78"/>
        <v>0</v>
      </c>
      <c r="AT130" s="18">
        <f t="shared" si="78"/>
        <v>0</v>
      </c>
      <c r="AU130" s="18">
        <f t="shared" si="78"/>
        <v>0</v>
      </c>
      <c r="AV130" s="18">
        <f t="shared" si="78"/>
        <v>0</v>
      </c>
      <c r="AW130" s="18">
        <f t="shared" si="78"/>
        <v>0</v>
      </c>
      <c r="AX130" s="18">
        <f t="shared" si="78"/>
        <v>0</v>
      </c>
      <c r="AY130" s="18">
        <f t="shared" si="78"/>
        <v>0</v>
      </c>
      <c r="AZ130" s="18">
        <f t="shared" si="54"/>
        <v>0</v>
      </c>
      <c r="BB130" s="18">
        <f t="shared" si="79"/>
        <v>0</v>
      </c>
      <c r="BC130" s="18">
        <f t="shared" si="79"/>
        <v>0</v>
      </c>
      <c r="BD130" s="18">
        <f t="shared" si="55"/>
        <v>1</v>
      </c>
    </row>
    <row r="131" spans="2:56" x14ac:dyDescent="0.3">
      <c r="B131" s="21">
        <f t="shared" si="56"/>
        <v>166</v>
      </c>
      <c r="D131" s="16">
        <f t="shared" si="57"/>
        <v>0</v>
      </c>
      <c r="E131" s="16"/>
      <c r="F131" s="16">
        <f t="shared" si="68"/>
        <v>0</v>
      </c>
      <c r="G131" s="16">
        <f t="shared" si="58"/>
        <v>0</v>
      </c>
      <c r="H131" s="16">
        <f t="shared" si="59"/>
        <v>0</v>
      </c>
      <c r="I131" s="16">
        <f t="shared" si="69"/>
        <v>0</v>
      </c>
      <c r="J131" s="16"/>
      <c r="K131" s="16">
        <f t="shared" si="43"/>
        <v>0</v>
      </c>
      <c r="L131" s="16">
        <f t="shared" si="44"/>
        <v>0</v>
      </c>
      <c r="N131" s="16">
        <f t="shared" si="70"/>
        <v>0</v>
      </c>
      <c r="P131" s="16">
        <f t="shared" si="71"/>
        <v>0</v>
      </c>
      <c r="Q131" s="16">
        <f t="shared" si="72"/>
        <v>0</v>
      </c>
      <c r="R131" s="16">
        <f t="shared" si="73"/>
        <v>0</v>
      </c>
      <c r="S131" s="16">
        <f t="shared" si="74"/>
        <v>0</v>
      </c>
      <c r="T131" s="16">
        <f t="shared" si="75"/>
        <v>0</v>
      </c>
      <c r="U131" s="16"/>
      <c r="V131" s="16">
        <f t="shared" si="60"/>
        <v>0</v>
      </c>
      <c r="W131" s="16">
        <f t="shared" si="77"/>
        <v>0</v>
      </c>
      <c r="X131" s="16">
        <f t="shared" si="77"/>
        <v>0</v>
      </c>
      <c r="Z131" s="16">
        <f t="shared" si="62"/>
        <v>0</v>
      </c>
      <c r="AA131" s="16">
        <f t="shared" si="63"/>
        <v>0</v>
      </c>
      <c r="AC131" s="17">
        <f t="shared" si="76"/>
        <v>3.4837044868942079E-3</v>
      </c>
      <c r="AE131" s="16">
        <f>SUMPRODUCT(Z131:Z$134,$AC131:$AC$134)/$AC131</f>
        <v>0</v>
      </c>
      <c r="AF131" s="16">
        <f t="shared" si="52"/>
        <v>0</v>
      </c>
      <c r="AG131" s="18">
        <f t="shared" si="53"/>
        <v>0</v>
      </c>
      <c r="AH131" s="18">
        <f t="shared" si="64"/>
        <v>0</v>
      </c>
      <c r="AJ131" s="16">
        <f>SUMPRODUCT(N131:N$134,$AC131:$AC$134)/$AC131</f>
        <v>0</v>
      </c>
      <c r="AK131" s="16">
        <f>SUMPRODUCT(P131:P$134,$AC131:$AC$134)/$AC131</f>
        <v>0</v>
      </c>
      <c r="AL131" s="16">
        <f>SUMPRODUCT(Q131:Q$134,$AC131:$AC$134)/$AC131</f>
        <v>0</v>
      </c>
      <c r="AM131" s="16">
        <f>SUMPRODUCT(R131:R$134,$AC131:$AC$134)/$AC131</f>
        <v>0</v>
      </c>
      <c r="AN131" s="16">
        <f>SUMPRODUCT(S131:S$134,$AC131:$AC$134)/$AC131</f>
        <v>0</v>
      </c>
      <c r="AO131" s="16">
        <f>SUMPRODUCT(T131:T$134,$AC131:$AC$134)/$AC131</f>
        <v>0</v>
      </c>
      <c r="AP131" s="16">
        <f>SUMPRODUCT(U131:U$134,$AC131:$AC$134)/$AC131</f>
        <v>0</v>
      </c>
      <c r="AQ131" s="16">
        <f>-SUMPRODUCT(H131:H$134,$AC131:$AC$134)/$AC131</f>
        <v>0</v>
      </c>
      <c r="AS131" s="18">
        <f t="shared" ref="AS131:AY134" si="80">IFERROR(AK131/$AJ131,0)</f>
        <v>0</v>
      </c>
      <c r="AT131" s="18">
        <f t="shared" si="80"/>
        <v>0</v>
      </c>
      <c r="AU131" s="18">
        <f t="shared" si="80"/>
        <v>0</v>
      </c>
      <c r="AV131" s="18">
        <f t="shared" si="80"/>
        <v>0</v>
      </c>
      <c r="AW131" s="18">
        <f t="shared" si="80"/>
        <v>0</v>
      </c>
      <c r="AX131" s="18">
        <f t="shared" si="80"/>
        <v>0</v>
      </c>
      <c r="AY131" s="18">
        <f t="shared" si="80"/>
        <v>0</v>
      </c>
      <c r="AZ131" s="18">
        <f t="shared" si="54"/>
        <v>0</v>
      </c>
      <c r="BB131" s="18">
        <f t="shared" si="79"/>
        <v>0</v>
      </c>
      <c r="BC131" s="18">
        <f t="shared" si="79"/>
        <v>0</v>
      </c>
      <c r="BD131" s="18">
        <f t="shared" si="55"/>
        <v>1</v>
      </c>
    </row>
    <row r="132" spans="2:56" x14ac:dyDescent="0.3">
      <c r="B132" s="21">
        <f t="shared" si="56"/>
        <v>167</v>
      </c>
      <c r="D132" s="16">
        <f t="shared" si="57"/>
        <v>0</v>
      </c>
      <c r="E132" s="16"/>
      <c r="F132" s="16">
        <f t="shared" si="68"/>
        <v>0</v>
      </c>
      <c r="G132" s="16">
        <f t="shared" si="58"/>
        <v>0</v>
      </c>
      <c r="H132" s="16">
        <f t="shared" si="59"/>
        <v>0</v>
      </c>
      <c r="I132" s="16">
        <f t="shared" si="69"/>
        <v>0</v>
      </c>
      <c r="J132" s="16"/>
      <c r="K132" s="16">
        <f t="shared" si="43"/>
        <v>0</v>
      </c>
      <c r="L132" s="16">
        <f t="shared" si="44"/>
        <v>0</v>
      </c>
      <c r="N132" s="16">
        <f t="shared" si="70"/>
        <v>0</v>
      </c>
      <c r="P132" s="16">
        <f t="shared" si="71"/>
        <v>0</v>
      </c>
      <c r="Q132" s="16">
        <f t="shared" si="72"/>
        <v>0</v>
      </c>
      <c r="R132" s="16">
        <f t="shared" si="73"/>
        <v>0</v>
      </c>
      <c r="S132" s="16">
        <f t="shared" si="74"/>
        <v>0</v>
      </c>
      <c r="T132" s="16">
        <f t="shared" si="75"/>
        <v>0</v>
      </c>
      <c r="U132" s="16"/>
      <c r="V132" s="16">
        <f t="shared" si="60"/>
        <v>0</v>
      </c>
      <c r="W132" s="16">
        <f t="shared" si="77"/>
        <v>0</v>
      </c>
      <c r="X132" s="16">
        <f t="shared" si="77"/>
        <v>0</v>
      </c>
      <c r="Z132" s="16">
        <f t="shared" si="62"/>
        <v>0</v>
      </c>
      <c r="AA132" s="16">
        <f t="shared" si="63"/>
        <v>0</v>
      </c>
      <c r="AC132" s="17">
        <f t="shared" si="76"/>
        <v>3.3178137970421035E-3</v>
      </c>
      <c r="AE132" s="16">
        <f>SUMPRODUCT(Z132:Z$134,$AC132:$AC$134)/$AC132</f>
        <v>0</v>
      </c>
      <c r="AF132" s="16">
        <f t="shared" si="52"/>
        <v>0</v>
      </c>
      <c r="AG132" s="18">
        <f t="shared" si="53"/>
        <v>0</v>
      </c>
      <c r="AH132" s="18">
        <f t="shared" si="64"/>
        <v>0</v>
      </c>
      <c r="AJ132" s="16">
        <f>SUMPRODUCT(N132:N$134,$AC132:$AC$134)/$AC132</f>
        <v>0</v>
      </c>
      <c r="AK132" s="16">
        <f>SUMPRODUCT(P132:P$134,$AC132:$AC$134)/$AC132</f>
        <v>0</v>
      </c>
      <c r="AL132" s="16">
        <f>SUMPRODUCT(Q132:Q$134,$AC132:$AC$134)/$AC132</f>
        <v>0</v>
      </c>
      <c r="AM132" s="16">
        <f>SUMPRODUCT(R132:R$134,$AC132:$AC$134)/$AC132</f>
        <v>0</v>
      </c>
      <c r="AN132" s="16">
        <f>SUMPRODUCT(S132:S$134,$AC132:$AC$134)/$AC132</f>
        <v>0</v>
      </c>
      <c r="AO132" s="16">
        <f>SUMPRODUCT(T132:T$134,$AC132:$AC$134)/$AC132</f>
        <v>0</v>
      </c>
      <c r="AP132" s="16">
        <f>SUMPRODUCT(U132:U$134,$AC132:$AC$134)/$AC132</f>
        <v>0</v>
      </c>
      <c r="AQ132" s="16">
        <f>-SUMPRODUCT(H132:H$134,$AC132:$AC$134)/$AC132</f>
        <v>0</v>
      </c>
      <c r="AS132" s="18">
        <f t="shared" si="80"/>
        <v>0</v>
      </c>
      <c r="AT132" s="18">
        <f t="shared" si="80"/>
        <v>0</v>
      </c>
      <c r="AU132" s="18">
        <f t="shared" si="80"/>
        <v>0</v>
      </c>
      <c r="AV132" s="18">
        <f t="shared" si="80"/>
        <v>0</v>
      </c>
      <c r="AW132" s="18">
        <f t="shared" si="80"/>
        <v>0</v>
      </c>
      <c r="AX132" s="18">
        <f t="shared" si="80"/>
        <v>0</v>
      </c>
      <c r="AY132" s="18">
        <f t="shared" si="80"/>
        <v>0</v>
      </c>
      <c r="AZ132" s="18">
        <f t="shared" si="54"/>
        <v>0</v>
      </c>
      <c r="BB132" s="18">
        <f t="shared" si="79"/>
        <v>0</v>
      </c>
      <c r="BC132" s="18">
        <f t="shared" si="79"/>
        <v>0</v>
      </c>
      <c r="BD132" s="18">
        <f t="shared" si="55"/>
        <v>1</v>
      </c>
    </row>
    <row r="133" spans="2:56" x14ac:dyDescent="0.3">
      <c r="B133" s="21">
        <f t="shared" si="56"/>
        <v>168</v>
      </c>
      <c r="D133" s="16">
        <f t="shared" si="57"/>
        <v>0</v>
      </c>
      <c r="E133" s="16"/>
      <c r="F133" s="16">
        <f t="shared" si="68"/>
        <v>0</v>
      </c>
      <c r="G133" s="16">
        <f t="shared" si="58"/>
        <v>0</v>
      </c>
      <c r="H133" s="16">
        <f t="shared" si="59"/>
        <v>0</v>
      </c>
      <c r="I133" s="16">
        <f t="shared" si="69"/>
        <v>0</v>
      </c>
      <c r="J133" s="16"/>
      <c r="K133" s="16">
        <f t="shared" si="43"/>
        <v>0</v>
      </c>
      <c r="L133" s="16">
        <f t="shared" si="44"/>
        <v>0</v>
      </c>
      <c r="N133" s="16">
        <f t="shared" si="70"/>
        <v>0</v>
      </c>
      <c r="P133" s="16">
        <f t="shared" si="71"/>
        <v>0</v>
      </c>
      <c r="Q133" s="16">
        <f t="shared" si="72"/>
        <v>0</v>
      </c>
      <c r="R133" s="16">
        <f t="shared" si="73"/>
        <v>0</v>
      </c>
      <c r="S133" s="16">
        <f t="shared" si="74"/>
        <v>0</v>
      </c>
      <c r="T133" s="16">
        <f t="shared" si="75"/>
        <v>0</v>
      </c>
      <c r="U133" s="16"/>
      <c r="V133" s="16">
        <f t="shared" si="60"/>
        <v>0</v>
      </c>
      <c r="W133" s="16">
        <f t="shared" si="77"/>
        <v>0</v>
      </c>
      <c r="X133" s="16">
        <f t="shared" si="77"/>
        <v>0</v>
      </c>
      <c r="Z133" s="16">
        <f t="shared" si="62"/>
        <v>0</v>
      </c>
      <c r="AA133" s="16">
        <f t="shared" si="63"/>
        <v>0</v>
      </c>
      <c r="AC133" s="17">
        <f t="shared" si="76"/>
        <v>3.1598226638496225E-3</v>
      </c>
      <c r="AE133" s="16">
        <f>SUMPRODUCT(Z133:Z$134,$AC133:$AC$134)/$AC133</f>
        <v>0</v>
      </c>
      <c r="AF133" s="16">
        <f t="shared" si="52"/>
        <v>0</v>
      </c>
      <c r="AG133" s="18">
        <f t="shared" si="53"/>
        <v>0</v>
      </c>
      <c r="AH133" s="18">
        <f t="shared" si="64"/>
        <v>0</v>
      </c>
      <c r="AJ133" s="16">
        <f>SUMPRODUCT(N133:N$134,$AC133:$AC$134)/$AC133</f>
        <v>0</v>
      </c>
      <c r="AK133" s="16">
        <f>SUMPRODUCT(P133:P$134,$AC133:$AC$134)/$AC133</f>
        <v>0</v>
      </c>
      <c r="AL133" s="16">
        <f>SUMPRODUCT(Q133:Q$134,$AC133:$AC$134)/$AC133</f>
        <v>0</v>
      </c>
      <c r="AM133" s="16">
        <f>SUMPRODUCT(R133:R$134,$AC133:$AC$134)/$AC133</f>
        <v>0</v>
      </c>
      <c r="AN133" s="16">
        <f>SUMPRODUCT(S133:S$134,$AC133:$AC$134)/$AC133</f>
        <v>0</v>
      </c>
      <c r="AO133" s="16">
        <f>SUMPRODUCT(T133:T$134,$AC133:$AC$134)/$AC133</f>
        <v>0</v>
      </c>
      <c r="AP133" s="16">
        <f>SUMPRODUCT(U133:U$134,$AC133:$AC$134)/$AC133</f>
        <v>0</v>
      </c>
      <c r="AQ133" s="16">
        <f>-SUMPRODUCT(H133:H$134,$AC133:$AC$134)/$AC133</f>
        <v>0</v>
      </c>
      <c r="AS133" s="18">
        <f t="shared" si="80"/>
        <v>0</v>
      </c>
      <c r="AT133" s="18">
        <f t="shared" si="80"/>
        <v>0</v>
      </c>
      <c r="AU133" s="18">
        <f t="shared" si="80"/>
        <v>0</v>
      </c>
      <c r="AV133" s="18">
        <f t="shared" si="80"/>
        <v>0</v>
      </c>
      <c r="AW133" s="18">
        <f t="shared" si="80"/>
        <v>0</v>
      </c>
      <c r="AX133" s="18">
        <f t="shared" si="80"/>
        <v>0</v>
      </c>
      <c r="AY133" s="18">
        <f t="shared" si="80"/>
        <v>0</v>
      </c>
      <c r="AZ133" s="18">
        <f t="shared" si="54"/>
        <v>0</v>
      </c>
      <c r="BB133" s="18">
        <f t="shared" si="79"/>
        <v>0</v>
      </c>
      <c r="BC133" s="18">
        <f t="shared" si="79"/>
        <v>0</v>
      </c>
      <c r="BD133" s="18">
        <f t="shared" si="55"/>
        <v>1</v>
      </c>
    </row>
    <row r="134" spans="2:56" x14ac:dyDescent="0.3">
      <c r="B134" s="21">
        <f t="shared" si="56"/>
        <v>169</v>
      </c>
      <c r="D134" s="16">
        <f t="shared" si="57"/>
        <v>0</v>
      </c>
      <c r="E134" s="16"/>
      <c r="F134" s="16">
        <f t="shared" si="68"/>
        <v>0</v>
      </c>
      <c r="G134" s="16">
        <f t="shared" si="58"/>
        <v>0</v>
      </c>
      <c r="H134" s="16">
        <f t="shared" si="59"/>
        <v>0</v>
      </c>
      <c r="I134" s="16">
        <f t="shared" si="69"/>
        <v>0</v>
      </c>
      <c r="J134" s="16"/>
      <c r="K134" s="16">
        <f t="shared" si="43"/>
        <v>0</v>
      </c>
      <c r="L134" s="16">
        <f t="shared" si="44"/>
        <v>0</v>
      </c>
      <c r="N134" s="16">
        <f t="shared" si="70"/>
        <v>0</v>
      </c>
      <c r="P134" s="16">
        <f t="shared" si="71"/>
        <v>0</v>
      </c>
      <c r="Q134" s="16">
        <f t="shared" si="72"/>
        <v>0</v>
      </c>
      <c r="R134" s="16">
        <f t="shared" si="73"/>
        <v>0</v>
      </c>
      <c r="S134" s="16">
        <f t="shared" si="74"/>
        <v>0</v>
      </c>
      <c r="T134" s="16">
        <f t="shared" si="75"/>
        <v>0</v>
      </c>
      <c r="U134" s="16"/>
      <c r="V134" s="16">
        <f t="shared" si="60"/>
        <v>0</v>
      </c>
      <c r="W134" s="16">
        <f t="shared" si="77"/>
        <v>0</v>
      </c>
      <c r="X134" s="16">
        <f t="shared" si="77"/>
        <v>0</v>
      </c>
      <c r="Z134" s="16">
        <f t="shared" si="62"/>
        <v>0</v>
      </c>
      <c r="AA134" s="16">
        <f t="shared" si="63"/>
        <v>0</v>
      </c>
      <c r="AC134" s="17">
        <f t="shared" si="76"/>
        <v>3.0093549179520209E-3</v>
      </c>
      <c r="AE134" s="16">
        <f>SUMPRODUCT(Z134:Z$134,$AC134:$AC$134)/$AC134</f>
        <v>0</v>
      </c>
      <c r="AF134" s="16">
        <f t="shared" si="52"/>
        <v>0</v>
      </c>
      <c r="AG134" s="18">
        <f t="shared" si="53"/>
        <v>0</v>
      </c>
      <c r="AH134" s="18">
        <f t="shared" si="64"/>
        <v>0</v>
      </c>
      <c r="AJ134" s="16">
        <f>SUMPRODUCT(N134:N$134,$AC134:$AC$134)/$AC134</f>
        <v>0</v>
      </c>
      <c r="AK134" s="16">
        <f>SUMPRODUCT(P134:P$134,$AC134:$AC$134)/$AC134</f>
        <v>0</v>
      </c>
      <c r="AL134" s="16">
        <f>SUMPRODUCT(Q134:Q$134,$AC134:$AC$134)/$AC134</f>
        <v>0</v>
      </c>
      <c r="AM134" s="16">
        <f>SUMPRODUCT(R134:R$134,$AC134:$AC$134)/$AC134</f>
        <v>0</v>
      </c>
      <c r="AN134" s="16">
        <f>SUMPRODUCT(S134:S$134,$AC134:$AC$134)/$AC134</f>
        <v>0</v>
      </c>
      <c r="AO134" s="16">
        <f>SUMPRODUCT(T134:T$134,$AC134:$AC$134)/$AC134</f>
        <v>0</v>
      </c>
      <c r="AP134" s="16" t="e">
        <f>SUMPRODUCT(U134:U$134,$AC134:$AC$134)/$AC134</f>
        <v>#VALUE!</v>
      </c>
      <c r="AQ134" s="16">
        <f>-SUMPRODUCT(H134:H$134,$AC134:$AC$134)/$AC134</f>
        <v>0</v>
      </c>
      <c r="AS134" s="18">
        <f t="shared" si="80"/>
        <v>0</v>
      </c>
      <c r="AT134" s="18">
        <f t="shared" si="80"/>
        <v>0</v>
      </c>
      <c r="AU134" s="18">
        <f t="shared" si="80"/>
        <v>0</v>
      </c>
      <c r="AV134" s="18">
        <f t="shared" si="80"/>
        <v>0</v>
      </c>
      <c r="AW134" s="18">
        <f t="shared" si="80"/>
        <v>0</v>
      </c>
      <c r="AX134" s="18">
        <f t="shared" si="80"/>
        <v>0</v>
      </c>
      <c r="AY134" s="18">
        <f t="shared" si="80"/>
        <v>0</v>
      </c>
      <c r="AZ134" s="18">
        <f t="shared" si="54"/>
        <v>0</v>
      </c>
      <c r="BB134" s="18">
        <f t="shared" si="79"/>
        <v>0</v>
      </c>
      <c r="BC134" s="18">
        <f t="shared" si="79"/>
        <v>0</v>
      </c>
      <c r="BD134" s="18">
        <f t="shared" si="55"/>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B620E-05FD-4E19-B0DA-9D33312971A3}">
  <sheetPr>
    <pageSetUpPr fitToPage="1"/>
  </sheetPr>
  <dimension ref="B2:M18"/>
  <sheetViews>
    <sheetView showGridLines="0" workbookViewId="0">
      <selection activeCell="B14" sqref="B14"/>
    </sheetView>
  </sheetViews>
  <sheetFormatPr defaultColWidth="9.1796875" defaultRowHeight="14.5" x14ac:dyDescent="0.35"/>
  <cols>
    <col min="1" max="1" width="5.1796875" style="31" customWidth="1"/>
    <col min="2" max="2" width="110.81640625" style="31" customWidth="1"/>
    <col min="3" max="16384" width="9.1796875" style="31"/>
  </cols>
  <sheetData>
    <row r="2" spans="2:13" ht="21" x14ac:dyDescent="0.5">
      <c r="B2" s="32" t="s">
        <v>94</v>
      </c>
    </row>
    <row r="4" spans="2:13" ht="58" x14ac:dyDescent="0.35">
      <c r="B4" s="31" t="s">
        <v>95</v>
      </c>
      <c r="C4" s="33"/>
      <c r="D4" s="33"/>
      <c r="E4" s="33"/>
      <c r="F4" s="33"/>
      <c r="G4" s="33"/>
      <c r="H4" s="33"/>
      <c r="I4" s="33"/>
      <c r="J4" s="33"/>
      <c r="K4" s="33"/>
      <c r="L4" s="33"/>
      <c r="M4" s="33"/>
    </row>
    <row r="5" spans="2:13" x14ac:dyDescent="0.35">
      <c r="C5" s="33"/>
      <c r="D5" s="33"/>
      <c r="E5" s="33"/>
      <c r="F5" s="33"/>
      <c r="G5" s="33"/>
      <c r="H5" s="33"/>
      <c r="I5" s="33"/>
      <c r="J5" s="33"/>
      <c r="K5" s="33"/>
      <c r="L5" s="33"/>
      <c r="M5" s="33"/>
    </row>
    <row r="6" spans="2:13" x14ac:dyDescent="0.35">
      <c r="B6" s="34" t="s">
        <v>96</v>
      </c>
    </row>
    <row r="7" spans="2:13" x14ac:dyDescent="0.35">
      <c r="B7" s="34" t="s">
        <v>97</v>
      </c>
    </row>
    <row r="8" spans="2:13" x14ac:dyDescent="0.35">
      <c r="B8" s="34" t="s">
        <v>98</v>
      </c>
    </row>
    <row r="9" spans="2:13" x14ac:dyDescent="0.35">
      <c r="B9" s="12"/>
    </row>
    <row r="10" spans="2:13" ht="43.5" x14ac:dyDescent="0.35">
      <c r="B10" s="31" t="s">
        <v>99</v>
      </c>
    </row>
    <row r="12" spans="2:13" ht="29" x14ac:dyDescent="0.35">
      <c r="B12" s="31" t="s">
        <v>103</v>
      </c>
    </row>
    <row r="14" spans="2:13" ht="29" x14ac:dyDescent="0.35">
      <c r="B14" s="35" t="s">
        <v>100</v>
      </c>
    </row>
    <row r="15" spans="2:13" x14ac:dyDescent="0.35">
      <c r="B15" s="35"/>
    </row>
    <row r="16" spans="2:13" ht="43.5" x14ac:dyDescent="0.35">
      <c r="B16" s="35" t="s">
        <v>102</v>
      </c>
    </row>
    <row r="17" spans="2:2" x14ac:dyDescent="0.35">
      <c r="B17" s="35"/>
    </row>
    <row r="18" spans="2:2" ht="29" x14ac:dyDescent="0.35">
      <c r="B18" s="35" t="s">
        <v>101</v>
      </c>
    </row>
  </sheetData>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F9D2-90F6-446E-B677-433474C09DD9}">
  <dimension ref="A2:I35"/>
  <sheetViews>
    <sheetView showGridLines="0" workbookViewId="0">
      <selection activeCell="F3" sqref="F3"/>
    </sheetView>
  </sheetViews>
  <sheetFormatPr defaultColWidth="9.1796875" defaultRowHeight="13" x14ac:dyDescent="0.3"/>
  <cols>
    <col min="1" max="1" width="5.1796875" style="46" customWidth="1"/>
    <col min="2" max="13" width="12.26953125" style="46" bestFit="1" customWidth="1"/>
    <col min="14" max="16384" width="9.1796875" style="46"/>
  </cols>
  <sheetData>
    <row r="2" spans="1:9" ht="21" x14ac:dyDescent="0.5">
      <c r="A2" s="13"/>
      <c r="B2" s="2" t="s">
        <v>110</v>
      </c>
    </row>
    <row r="3" spans="1:9" x14ac:dyDescent="0.3">
      <c r="C3" s="58">
        <f>funded_ratio_guar</f>
        <v>0.3548486510186396</v>
      </c>
      <c r="D3" s="58">
        <f>funded_ratio_non</f>
        <v>0.53090438554556296</v>
      </c>
      <c r="E3" s="58">
        <v>1</v>
      </c>
      <c r="F3" s="58">
        <f>E3-D3-C3</f>
        <v>0.11424696343579743</v>
      </c>
      <c r="H3" s="53" t="s">
        <v>121</v>
      </c>
      <c r="I3" s="54"/>
    </row>
    <row r="4" spans="1:9" ht="26" x14ac:dyDescent="0.3">
      <c r="B4" s="22" t="s">
        <v>47</v>
      </c>
      <c r="C4" s="22" t="s">
        <v>70</v>
      </c>
      <c r="D4" s="22" t="s">
        <v>71</v>
      </c>
      <c r="E4" s="22" t="s">
        <v>111</v>
      </c>
      <c r="F4" s="22" t="s">
        <v>72</v>
      </c>
      <c r="H4" s="22" t="s">
        <v>122</v>
      </c>
      <c r="I4" s="22" t="s">
        <v>120</v>
      </c>
    </row>
    <row r="5" spans="1:9" x14ac:dyDescent="0.3">
      <c r="B5" s="48">
        <f>retirement_age</f>
        <v>65</v>
      </c>
      <c r="C5" s="47">
        <f ca="1">OFFSET(Calc1!$W$14,$B5-age+1,0)</f>
        <v>0</v>
      </c>
      <c r="D5" s="47">
        <f ca="1">OFFSET(Calc1!$X$14,$B5-age+1,0)-OFFSET(Calc1!$H$14,$B5-age+1,0)</f>
        <v>88602.763281686101</v>
      </c>
      <c r="E5" s="47">
        <f ca="1">OFFSET(Calc1!$N$14,$B5-age+1,0)</f>
        <v>107669.46706593034</v>
      </c>
      <c r="F5" s="47">
        <f ca="1">MAX(E5-D5-C5,0)</f>
        <v>19066.703784244237</v>
      </c>
      <c r="H5" s="47">
        <f ca="1">OFFSET(Calc1!$K$14,$B5-age+1,0)</f>
        <v>1267803.8843447575</v>
      </c>
      <c r="I5" s="47">
        <f ca="1">OFFSET(Calc2!$K$14,$B5-age+1,0)</f>
        <v>1247783.8453713008</v>
      </c>
    </row>
    <row r="6" spans="1:9" x14ac:dyDescent="0.3">
      <c r="B6" s="48">
        <f>B5+1</f>
        <v>66</v>
      </c>
      <c r="C6" s="47">
        <f ca="1">OFFSET(Calc1!$W$14,$B6-age+1,0)</f>
        <v>0</v>
      </c>
      <c r="D6" s="47">
        <f ca="1">OFFSET(Calc1!$X$14,$B6-age+1,0)-OFFSET(Calc1!$H$14,$B6-age+1,0)</f>
        <v>90374.818547319868</v>
      </c>
      <c r="E6" s="47">
        <f ca="1">OFFSET(Calc1!$N$14,$B6-age+1,0)</f>
        <v>109822.85640724897</v>
      </c>
      <c r="F6" s="47">
        <f t="shared" ref="F6:F35" ca="1" si="0">MAX(E6-D6-C6,0)</f>
        <v>19448.0378599291</v>
      </c>
      <c r="H6" s="47">
        <f ca="1">OFFSET(Calc1!$K$14,$B6-age+1,0)</f>
        <v>1236300.5190873095</v>
      </c>
      <c r="I6" s="47">
        <f ca="1">OFFSET(Calc2!$K$14,$B6-age+1,0)</f>
        <v>1194859.0384122545</v>
      </c>
    </row>
    <row r="7" spans="1:9" x14ac:dyDescent="0.3">
      <c r="B7" s="48">
        <f t="shared" ref="B7:B35" si="1">B6+1</f>
        <v>67</v>
      </c>
      <c r="C7" s="47">
        <f ca="1">OFFSET(Calc1!$W$14,$B7-age+1,0)</f>
        <v>0</v>
      </c>
      <c r="D7" s="47">
        <f ca="1">OFFSET(Calc1!$X$14,$B7-age+1,0)-OFFSET(Calc1!$H$14,$B7-age+1,0)</f>
        <v>92182.314918266246</v>
      </c>
      <c r="E7" s="47">
        <f ca="1">OFFSET(Calc1!$N$14,$B7-age+1,0)</f>
        <v>112019.31353539396</v>
      </c>
      <c r="F7" s="47">
        <f t="shared" ca="1" si="0"/>
        <v>19836.998617127712</v>
      </c>
      <c r="H7" s="47">
        <f ca="1">OFFSET(Calc1!$K$14,$B7-age+1,0)</f>
        <v>1201324.1143774956</v>
      </c>
      <c r="I7" s="47">
        <f ca="1">OFFSET(Calc2!$K$14,$B7-age+1,0)</f>
        <v>1136981.7111207037</v>
      </c>
    </row>
    <row r="8" spans="1:9" x14ac:dyDescent="0.3">
      <c r="B8" s="48">
        <f t="shared" si="1"/>
        <v>68</v>
      </c>
      <c r="C8" s="47">
        <f ca="1">OFFSET(Calc1!$W$14,$B8-age+1,0)</f>
        <v>0</v>
      </c>
      <c r="D8" s="47">
        <f ca="1">OFFSET(Calc1!$X$14,$B8-age+1,0)-OFFSET(Calc1!$H$14,$B8-age+1,0)</f>
        <v>94025.961216631578</v>
      </c>
      <c r="E8" s="47">
        <f ca="1">OFFSET(Calc1!$N$14,$B8-age+1,0)</f>
        <v>114259.69980610182</v>
      </c>
      <c r="F8" s="47">
        <f t="shared" ca="1" si="0"/>
        <v>20233.738589470246</v>
      </c>
      <c r="H8" s="47">
        <f ca="1">OFFSET(Calc1!$K$14,$B8-age+1,0)</f>
        <v>1162663.0608189073</v>
      </c>
      <c r="I8" s="47">
        <f ca="1">OFFSET(Calc2!$K$14,$B8-age+1,0)</f>
        <v>1073858.111880332</v>
      </c>
    </row>
    <row r="9" spans="1:9" x14ac:dyDescent="0.3">
      <c r="B9" s="48">
        <f t="shared" si="1"/>
        <v>69</v>
      </c>
      <c r="C9" s="47">
        <f ca="1">OFFSET(Calc1!$W$14,$B9-age+1,0)</f>
        <v>0</v>
      </c>
      <c r="D9" s="47">
        <f ca="1">OFFSET(Calc1!$X$14,$B9-age+1,0)-OFFSET(Calc1!$H$14,$B9-age+1,0)</f>
        <v>95906.480440964238</v>
      </c>
      <c r="E9" s="47">
        <f ca="1">OFFSET(Calc1!$N$14,$B9-age+1,0)</f>
        <v>116544.89380222384</v>
      </c>
      <c r="F9" s="47">
        <f t="shared" ca="1" si="0"/>
        <v>20638.413361259605</v>
      </c>
      <c r="H9" s="47">
        <f ca="1">OFFSET(Calc1!$K$14,$B9-age+1,0)</f>
        <v>1120094.4093968403</v>
      </c>
      <c r="I9" s="47">
        <f ca="1">OFFSET(Calc2!$K$14,$B9-age+1,0)</f>
        <v>1005178.8789820136</v>
      </c>
    </row>
    <row r="10" spans="1:9" x14ac:dyDescent="0.3">
      <c r="B10" s="48">
        <f t="shared" si="1"/>
        <v>70</v>
      </c>
      <c r="C10" s="47">
        <f ca="1">OFFSET(Calc1!$W$14,$B10-age+1,0)</f>
        <v>53280.129830199869</v>
      </c>
      <c r="D10" s="47">
        <f ca="1">OFFSET(Calc1!$X$14,$B10-age+1,0)-OFFSET(Calc1!$H$14,$B10-age+1,0)</f>
        <v>53979.619825470552</v>
      </c>
      <c r="E10" s="47">
        <f ca="1">OFFSET(Calc1!$N$14,$B10-age+1,0)</f>
        <v>118875.79167826835</v>
      </c>
      <c r="F10" s="47">
        <f t="shared" ca="1" si="0"/>
        <v>11616.042022597925</v>
      </c>
      <c r="H10" s="47">
        <f ca="1">OFFSET(Calc1!$K$14,$B10-age+1,0)</f>
        <v>1119420.5290499383</v>
      </c>
      <c r="I10" s="47">
        <f ca="1">OFFSET(Calc2!$K$14,$B10-age+1,0)</f>
        <v>986562.37799064233</v>
      </c>
    </row>
    <row r="11" spans="1:9" x14ac:dyDescent="0.3">
      <c r="B11" s="48">
        <f t="shared" si="1"/>
        <v>71</v>
      </c>
      <c r="C11" s="47">
        <f ca="1">OFFSET(Calc1!$W$14,$B11-age+1,0)</f>
        <v>54345.732426803865</v>
      </c>
      <c r="D11" s="47">
        <f ca="1">OFFSET(Calc1!$X$14,$B11-age+1,0)-OFFSET(Calc1!$H$14,$B11-age+1,0)</f>
        <v>55059.212221979964</v>
      </c>
      <c r="E11" s="47">
        <f ca="1">OFFSET(Calc1!$N$14,$B11-age+1,0)</f>
        <v>121253.3075118337</v>
      </c>
      <c r="F11" s="47">
        <f t="shared" ca="1" si="0"/>
        <v>11848.362863049872</v>
      </c>
      <c r="H11" s="47">
        <f ca="1">OFFSET(Calc1!$K$14,$B11-age+1,0)</f>
        <v>1117579.3826693564</v>
      </c>
      <c r="I11" s="47">
        <f ca="1">OFFSET(Calc2!$K$14,$B11-age+1,0)</f>
        <v>965637.54305089312</v>
      </c>
    </row>
    <row r="12" spans="1:9" x14ac:dyDescent="0.3">
      <c r="B12" s="48">
        <f t="shared" si="1"/>
        <v>72</v>
      </c>
      <c r="C12" s="47">
        <f ca="1">OFFSET(Calc1!$W$14,$B12-age+1,0)</f>
        <v>55432.647075339941</v>
      </c>
      <c r="D12" s="47">
        <f ca="1">OFFSET(Calc1!$X$14,$B12-age+1,0)-OFFSET(Calc1!$H$14,$B12-age+1,0)</f>
        <v>56160.396466419566</v>
      </c>
      <c r="E12" s="47">
        <f ca="1">OFFSET(Calc1!$N$14,$B12-age+1,0)</f>
        <v>123678.37366207037</v>
      </c>
      <c r="F12" s="47">
        <f t="shared" ca="1" si="0"/>
        <v>12085.330120310864</v>
      </c>
      <c r="H12" s="47">
        <f ca="1">OFFSET(Calc1!$K$14,$B12-age+1,0)</f>
        <v>1114489.9355130836</v>
      </c>
      <c r="I12" s="47">
        <f ca="1">OFFSET(Calc2!$K$14,$B12-age+1,0)</f>
        <v>942261.40728737076</v>
      </c>
    </row>
    <row r="13" spans="1:9" x14ac:dyDescent="0.3">
      <c r="B13" s="48">
        <f t="shared" si="1"/>
        <v>73</v>
      </c>
      <c r="C13" s="47">
        <f ca="1">OFFSET(Calc1!$W$14,$B13-age+1,0)</f>
        <v>56541.300016846733</v>
      </c>
      <c r="D13" s="47">
        <f ca="1">OFFSET(Calc1!$X$14,$B13-age+1,0)-OFFSET(Calc1!$H$14,$B13-age+1,0)</f>
        <v>57283.60439574792</v>
      </c>
      <c r="E13" s="47">
        <f ca="1">OFFSET(Calc1!$N$14,$B13-age+1,0)</f>
        <v>126151.94113531176</v>
      </c>
      <c r="F13" s="47">
        <f t="shared" ca="1" si="0"/>
        <v>12327.036722717115</v>
      </c>
      <c r="H13" s="47">
        <f ca="1">OFFSET(Calc1!$K$14,$B13-age+1,0)</f>
        <v>1110066.6476732024</v>
      </c>
      <c r="I13" s="47">
        <f ca="1">OFFSET(Calc2!$K$14,$B13-age+1,0)</f>
        <v>916283.30447735102</v>
      </c>
    </row>
    <row r="14" spans="1:9" x14ac:dyDescent="0.3">
      <c r="B14" s="48">
        <f t="shared" si="1"/>
        <v>74</v>
      </c>
      <c r="C14" s="47">
        <f ca="1">OFFSET(Calc1!$W$14,$B14-age+1,0)</f>
        <v>57672.126017183669</v>
      </c>
      <c r="D14" s="47">
        <f ca="1">OFFSET(Calc1!$X$14,$B14-age+1,0)-OFFSET(Calc1!$H$14,$B14-age+1,0)</f>
        <v>58429.276483662907</v>
      </c>
      <c r="E14" s="47">
        <f ca="1">OFFSET(Calc1!$N$14,$B14-age+1,0)</f>
        <v>128674.979958018</v>
      </c>
      <c r="F14" s="47">
        <f t="shared" ca="1" si="0"/>
        <v>12573.577457171421</v>
      </c>
      <c r="H14" s="47">
        <f ca="1">OFFSET(Calc1!$K$14,$B14-age+1,0)</f>
        <v>1104219.2397490165</v>
      </c>
      <c r="I14" s="47">
        <f ca="1">OFFSET(Calc2!$K$14,$B14-age+1,0)</f>
        <v>887544.47306334251</v>
      </c>
    </row>
    <row r="15" spans="1:9" x14ac:dyDescent="0.3">
      <c r="B15" s="48">
        <f t="shared" si="1"/>
        <v>75</v>
      </c>
      <c r="C15" s="47">
        <f ca="1">OFFSET(Calc1!$W$14,$B15-age+1,0)</f>
        <v>58825.568537527346</v>
      </c>
      <c r="D15" s="47">
        <f ca="1">OFFSET(Calc1!$X$14,$B15-age+1,0)-OFFSET(Calc1!$H$14,$B15-age+1,0)</f>
        <v>59597.862013336169</v>
      </c>
      <c r="E15" s="47">
        <f ca="1">OFFSET(Calc1!$N$14,$B15-age+1,0)</f>
        <v>131248.47955717836</v>
      </c>
      <c r="F15" s="47">
        <f t="shared" ca="1" si="0"/>
        <v>12825.049006314846</v>
      </c>
      <c r="H15" s="47">
        <f ca="1">OFFSET(Calc1!$K$14,$B15-age+1,0)</f>
        <v>1096852.4466224643</v>
      </c>
      <c r="I15" s="47">
        <f ca="1">OFFSET(Calc2!$K$14,$B15-age+1,0)</f>
        <v>855877.6401458761</v>
      </c>
    </row>
    <row r="16" spans="1:9" x14ac:dyDescent="0.3">
      <c r="B16" s="48">
        <f t="shared" si="1"/>
        <v>76</v>
      </c>
      <c r="C16" s="47">
        <f ca="1">OFFSET(Calc1!$W$14,$B16-age+1,0)</f>
        <v>60002.079908277898</v>
      </c>
      <c r="D16" s="47">
        <f ca="1">OFFSET(Calc1!$X$14,$B16-age+1,0)-OFFSET(Calc1!$H$14,$B16-age+1,0)</f>
        <v>60789.81925360288</v>
      </c>
      <c r="E16" s="47">
        <f ca="1">OFFSET(Calc1!$N$14,$B16-age+1,0)</f>
        <v>133873.44914832193</v>
      </c>
      <c r="F16" s="47">
        <f t="shared" ca="1" si="0"/>
        <v>13081.549986441154</v>
      </c>
      <c r="H16" s="47">
        <f ca="1">OFFSET(Calc1!$K$14,$B16-age+1,0)</f>
        <v>1087865.7587373045</v>
      </c>
      <c r="I16" s="47">
        <f ca="1">OFFSET(Calc2!$K$14,$B16-age+1,0)</f>
        <v>821106.58445112361</v>
      </c>
    </row>
    <row r="17" spans="2:9" x14ac:dyDescent="0.3">
      <c r="B17" s="48">
        <f t="shared" si="1"/>
        <v>77</v>
      </c>
      <c r="C17" s="47">
        <f ca="1">OFFSET(Calc1!$W$14,$B17-age+1,0)</f>
        <v>61202.121506443444</v>
      </c>
      <c r="D17" s="47">
        <f ca="1">OFFSET(Calc1!$X$14,$B17-age+1,0)-OFFSET(Calc1!$H$14,$B17-age+1,0)</f>
        <v>62005.615638674906</v>
      </c>
      <c r="E17" s="47">
        <f ca="1">OFFSET(Calc1!$N$14,$B17-age+1,0)</f>
        <v>136550.91813128834</v>
      </c>
      <c r="F17" s="47">
        <f t="shared" ca="1" si="0"/>
        <v>13343.180986169995</v>
      </c>
      <c r="H17" s="47">
        <f ca="1">OFFSET(Calc1!$K$14,$B17-age+1,0)</f>
        <v>1077153.1502535611</v>
      </c>
      <c r="I17" s="47">
        <f ca="1">OFFSET(Calc2!$K$14,$B17-age+1,0)</f>
        <v>783045.6772175926</v>
      </c>
    </row>
    <row r="18" spans="2:9" x14ac:dyDescent="0.3">
      <c r="B18" s="48">
        <f t="shared" si="1"/>
        <v>78</v>
      </c>
      <c r="C18" s="47">
        <f ca="1">OFFSET(Calc1!$W$14,$B18-age+1,0)</f>
        <v>62426.163936572324</v>
      </c>
      <c r="D18" s="47">
        <f ca="1">OFFSET(Calc1!$X$14,$B18-age+1,0)-OFFSET(Calc1!$H$14,$B18-age+1,0)</f>
        <v>63245.727951448454</v>
      </c>
      <c r="E18" s="47">
        <f ca="1">OFFSET(Calc1!$N$14,$B18-age+1,0)</f>
        <v>139281.93649391417</v>
      </c>
      <c r="F18" s="47">
        <f t="shared" ca="1" si="0"/>
        <v>13610.044605893389</v>
      </c>
      <c r="H18" s="47">
        <f ca="1">OFFSET(Calc1!$K$14,$B18-age+1,0)</f>
        <v>1064602.7934172184</v>
      </c>
      <c r="I18" s="47">
        <f ca="1">OFFSET(Calc2!$K$14,$B18-age+1,0)</f>
        <v>741499.39989326335</v>
      </c>
    </row>
    <row r="19" spans="2:9" x14ac:dyDescent="0.3">
      <c r="B19" s="48">
        <f t="shared" si="1"/>
        <v>79</v>
      </c>
      <c r="C19" s="47">
        <f ca="1">OFFSET(Calc1!$W$14,$B19-age+1,0)</f>
        <v>63674.687215303762</v>
      </c>
      <c r="D19" s="47">
        <f ca="1">OFFSET(Calc1!$X$14,$B19-age+1,0)-OFFSET(Calc1!$H$14,$B19-age+1,0)</f>
        <v>64510.642510477395</v>
      </c>
      <c r="E19" s="47">
        <f ca="1">OFFSET(Calc1!$N$14,$B19-age+1,0)</f>
        <v>142067.57522379243</v>
      </c>
      <c r="F19" s="47">
        <f t="shared" ca="1" si="0"/>
        <v>13882.245498011274</v>
      </c>
      <c r="H19" s="47">
        <f ca="1">OFFSET(Calc1!$K$14,$B19-age+1,0)</f>
        <v>1050096.7584520779</v>
      </c>
      <c r="I19" s="47">
        <f ca="1">OFFSET(Calc2!$K$14,$B19-age+1,0)</f>
        <v>696261.83747901337</v>
      </c>
    </row>
    <row r="20" spans="2:9" x14ac:dyDescent="0.3">
      <c r="B20" s="48">
        <f t="shared" si="1"/>
        <v>80</v>
      </c>
      <c r="C20" s="47">
        <f ca="1">OFFSET(Calc1!$W$14,$B20-age+1,0)</f>
        <v>64948.180959609839</v>
      </c>
      <c r="D20" s="47">
        <f ca="1">OFFSET(Calc1!$X$14,$B20-age+1,0)-OFFSET(Calc1!$H$14,$B20-age+1,0)</f>
        <v>65800.855360686954</v>
      </c>
      <c r="E20" s="47">
        <f ca="1">OFFSET(Calc1!$N$14,$B20-age+1,0)</f>
        <v>144908.92672826827</v>
      </c>
      <c r="F20" s="47">
        <f t="shared" ca="1" si="0"/>
        <v>14159.890407971478</v>
      </c>
      <c r="H20" s="47">
        <f ca="1">OFFSET(Calc1!$K$14,$B20-age+1,0)</f>
        <v>1033510.6982459604</v>
      </c>
      <c r="I20" s="47">
        <f ca="1">OFFSET(Calc2!$K$14,$B20-age+1,0)</f>
        <v>647116.14629587263</v>
      </c>
    </row>
    <row r="21" spans="2:9" x14ac:dyDescent="0.3">
      <c r="B21" s="48">
        <f t="shared" si="1"/>
        <v>81</v>
      </c>
      <c r="C21" s="47">
        <f ca="1">OFFSET(Calc1!$W$14,$B21-age+1,0)</f>
        <v>66247.144578802021</v>
      </c>
      <c r="D21" s="47">
        <f ca="1">OFFSET(Calc1!$X$14,$B21-age+1,0)-OFFSET(Calc1!$H$14,$B21-age+1,0)</f>
        <v>67116.872467900655</v>
      </c>
      <c r="E21" s="47">
        <f ca="1">OFFSET(Calc1!$N$14,$B21-age+1,0)</f>
        <v>147807.10526283362</v>
      </c>
      <c r="F21" s="47">
        <f t="shared" ca="1" si="0"/>
        <v>14443.088216130942</v>
      </c>
      <c r="H21" s="47">
        <f ca="1">OFFSET(Calc1!$K$14,$B21-age+1,0)</f>
        <v>1014713.5170669628</v>
      </c>
      <c r="I21" s="47">
        <f ca="1">OFFSET(Calc2!$K$14,$B21-age+1,0)</f>
        <v>593833.99489243305</v>
      </c>
    </row>
    <row r="22" spans="2:9" x14ac:dyDescent="0.3">
      <c r="B22" s="48">
        <f t="shared" si="1"/>
        <v>82</v>
      </c>
      <c r="C22" s="47">
        <f ca="1">OFFSET(Calc1!$W$14,$B22-age+1,0)</f>
        <v>67572.087470378072</v>
      </c>
      <c r="D22" s="47">
        <f ca="1">OFFSET(Calc1!$X$14,$B22-age+1,0)-OFFSET(Calc1!$H$14,$B22-age+1,0)</f>
        <v>68459.20991725869</v>
      </c>
      <c r="E22" s="47">
        <f ca="1">OFFSET(Calc1!$N$14,$B22-age+1,0)</f>
        <v>150763.24736809032</v>
      </c>
      <c r="F22" s="47">
        <f t="shared" ca="1" si="0"/>
        <v>14731.949980453559</v>
      </c>
      <c r="H22" s="47">
        <f ca="1">OFFSET(Calc1!$K$14,$B22-age+1,0)</f>
        <v>993567.02250718931</v>
      </c>
      <c r="I22" s="47">
        <f ca="1">OFFSET(Calc2!$K$14,$B22-age+1,0)</f>
        <v>536174.97674445692</v>
      </c>
    </row>
    <row r="23" spans="2:9" x14ac:dyDescent="0.3">
      <c r="B23" s="48">
        <f t="shared" si="1"/>
        <v>83</v>
      </c>
      <c r="C23" s="47">
        <f ca="1">OFFSET(Calc1!$W$14,$B23-age+1,0)</f>
        <v>68923.529219785647</v>
      </c>
      <c r="D23" s="47">
        <f ca="1">OFFSET(Calc1!$X$14,$B23-age+1,0)-OFFSET(Calc1!$H$14,$B23-age+1,0)</f>
        <v>69828.394115603878</v>
      </c>
      <c r="E23" s="47">
        <f ca="1">OFFSET(Calc1!$N$14,$B23-age+1,0)</f>
        <v>153778.51231545213</v>
      </c>
      <c r="F23" s="47">
        <f t="shared" ca="1" si="0"/>
        <v>15026.588980062603</v>
      </c>
      <c r="H23" s="47">
        <f ca="1">OFFSET(Calc1!$K$14,$B23-age+1,0)</f>
        <v>969925.55981116474</v>
      </c>
      <c r="I23" s="47">
        <f ca="1">OFFSET(Calc2!$K$14,$B23-age+1,0)</f>
        <v>473885.9933312299</v>
      </c>
    </row>
    <row r="24" spans="2:9" x14ac:dyDescent="0.3">
      <c r="B24" s="48">
        <f t="shared" si="1"/>
        <v>84</v>
      </c>
      <c r="C24" s="47">
        <f ca="1">OFFSET(Calc1!$W$14,$B24-age+1,0)</f>
        <v>70301.999804181352</v>
      </c>
      <c r="D24" s="47">
        <f ca="1">OFFSET(Calc1!$X$14,$B24-age+1,0)-OFFSET(Calc1!$H$14,$B24-age+1,0)</f>
        <v>71224.961997915962</v>
      </c>
      <c r="E24" s="47">
        <f ca="1">OFFSET(Calc1!$N$14,$B24-age+1,0)</f>
        <v>156854.08256176117</v>
      </c>
      <c r="F24" s="47">
        <f t="shared" ca="1" si="0"/>
        <v>15327.120759663856</v>
      </c>
      <c r="H24" s="47">
        <f ca="1">OFFSET(Calc1!$K$14,$B24-age+1,0)</f>
        <v>943635.62770391116</v>
      </c>
      <c r="I24" s="47">
        <f ca="1">OFFSET(Calc2!$K$14,$B24-age+1,0)</f>
        <v>406700.60610233259</v>
      </c>
    </row>
    <row r="25" spans="2:9" x14ac:dyDescent="0.3">
      <c r="B25" s="48">
        <f t="shared" si="1"/>
        <v>85</v>
      </c>
      <c r="C25" s="47">
        <f ca="1">OFFSET(Calc1!$W$14,$B25-age+1,0)</f>
        <v>71708.039800264974</v>
      </c>
      <c r="D25" s="47">
        <f ca="1">OFFSET(Calc1!$X$14,$B25-age+1,0)-OFFSET(Calc1!$H$14,$B25-age+1,0)</f>
        <v>72649.461237874246</v>
      </c>
      <c r="E25" s="47">
        <f ca="1">OFFSET(Calc1!$N$14,$B25-age+1,0)</f>
        <v>159991.16421299637</v>
      </c>
      <c r="F25" s="47">
        <f t="shared" ca="1" si="0"/>
        <v>15633.663174857153</v>
      </c>
      <c r="H25" s="47">
        <f ca="1">OFFSET(Calc1!$K$14,$B25-age+1,0)</f>
        <v>914535.47478933877</v>
      </c>
      <c r="I25" s="47">
        <f ca="1">OFFSET(Calc2!$K$14,$B25-age+1,0)</f>
        <v>334338.35577408125</v>
      </c>
    </row>
    <row r="26" spans="2:9" x14ac:dyDescent="0.3">
      <c r="B26" s="48">
        <f t="shared" si="1"/>
        <v>86</v>
      </c>
      <c r="C26" s="47">
        <f ca="1">OFFSET(Calc1!$W$14,$B26-age+1,0)</f>
        <v>73142.200596270268</v>
      </c>
      <c r="D26" s="47">
        <f ca="1">OFFSET(Calc1!$X$14,$B26-age+1,0)-OFFSET(Calc1!$H$14,$B26-age+1,0)</f>
        <v>74102.450462631736</v>
      </c>
      <c r="E26" s="47">
        <f ca="1">OFFSET(Calc1!$N$14,$B26-age+1,0)</f>
        <v>163190.98749725628</v>
      </c>
      <c r="F26" s="47">
        <f t="shared" ca="1" si="0"/>
        <v>15946.336438354279</v>
      </c>
      <c r="H26" s="47">
        <f ca="1">OFFSET(Calc1!$K$14,$B26-age+1,0)</f>
        <v>882454.67554304237</v>
      </c>
      <c r="I26" s="47">
        <f ca="1">OFFSET(Calc2!$K$14,$B26-age+1,0)</f>
        <v>256504.04731674999</v>
      </c>
    </row>
    <row r="27" spans="2:9" x14ac:dyDescent="0.3">
      <c r="B27" s="48">
        <f t="shared" si="1"/>
        <v>87</v>
      </c>
      <c r="C27" s="47">
        <f ca="1">OFFSET(Calc1!$W$14,$B27-age+1,0)</f>
        <v>74605.044608195691</v>
      </c>
      <c r="D27" s="47">
        <f ca="1">OFFSET(Calc1!$X$14,$B27-age+1,0)-OFFSET(Calc1!$H$14,$B27-age+1,0)</f>
        <v>75584.499471884381</v>
      </c>
      <c r="E27" s="47">
        <f ca="1">OFFSET(Calc1!$N$14,$B27-age+1,0)</f>
        <v>166454.80724720145</v>
      </c>
      <c r="F27" s="47">
        <f t="shared" ca="1" si="0"/>
        <v>16265.263167121375</v>
      </c>
      <c r="H27" s="47">
        <f ca="1">OFFSET(Calc1!$K$14,$B27-age+1,0)</f>
        <v>847213.68487471598</v>
      </c>
      <c r="I27" s="47">
        <f ca="1">OFFSET(Calc2!$K$14,$B27-age+1,0)</f>
        <v>172886.99891163144</v>
      </c>
    </row>
    <row r="28" spans="2:9" x14ac:dyDescent="0.3">
      <c r="B28" s="48">
        <f t="shared" si="1"/>
        <v>88</v>
      </c>
      <c r="C28" s="47">
        <f ca="1">OFFSET(Calc1!$W$14,$B28-age+1,0)</f>
        <v>76097.145500359606</v>
      </c>
      <c r="D28" s="47">
        <f ca="1">OFFSET(Calc1!$X$14,$B28-age+1,0)-OFFSET(Calc1!$H$14,$B28-age+1,0)</f>
        <v>77096.189461322108</v>
      </c>
      <c r="E28" s="47">
        <f ca="1">OFFSET(Calc1!$N$14,$B28-age+1,0)</f>
        <v>169783.9033921455</v>
      </c>
      <c r="F28" s="47">
        <f t="shared" ca="1" si="0"/>
        <v>16590.568430463783</v>
      </c>
      <c r="H28" s="47">
        <f ca="1">OFFSET(Calc1!$K$14,$B28-age+1,0)</f>
        <v>808623.37018406356</v>
      </c>
      <c r="I28" s="47">
        <f ca="1">OFFSET(Calc2!$K$14,$B28-age+1,0)</f>
        <v>83160.253070837818</v>
      </c>
    </row>
    <row r="29" spans="2:9" x14ac:dyDescent="0.3">
      <c r="B29" s="48">
        <f t="shared" si="1"/>
        <v>89</v>
      </c>
      <c r="C29" s="47">
        <f ca="1">OFFSET(Calc1!$W$14,$B29-age+1,0)</f>
        <v>77619.088410366778</v>
      </c>
      <c r="D29" s="47">
        <f ca="1">OFFSET(Calc1!$X$14,$B29-age+1,0)-OFFSET(Calc1!$H$14,$B29-age+1,0)</f>
        <v>78638.113250548515</v>
      </c>
      <c r="E29" s="47">
        <f ca="1">OFFSET(Calc1!$N$14,$B29-age+1,0)</f>
        <v>173179.58145998835</v>
      </c>
      <c r="F29" s="47">
        <f t="shared" ca="1" si="0"/>
        <v>16922.379799073053</v>
      </c>
      <c r="H29" s="47">
        <f ca="1">OFFSET(Calc1!$K$14,$B29-age+1,0)</f>
        <v>766484.51978019078</v>
      </c>
      <c r="I29" s="47">
        <f ca="1">OFFSET(Calc2!$K$14,$B29-age+1,0)</f>
        <v>0</v>
      </c>
    </row>
    <row r="30" spans="2:9" x14ac:dyDescent="0.3">
      <c r="B30" s="48">
        <f t="shared" si="1"/>
        <v>90</v>
      </c>
      <c r="C30" s="47">
        <f ca="1">OFFSET(Calc1!$W$14,$B30-age+1,0)</f>
        <v>79171.47017857412</v>
      </c>
      <c r="D30" s="47">
        <f ca="1">OFFSET(Calc1!$X$14,$B30-age+1,0)-OFFSET(Calc1!$H$14,$B30-age+1,0)</f>
        <v>80210.875515559484</v>
      </c>
      <c r="E30" s="47">
        <f ca="1">OFFSET(Calc1!$N$14,$B30-age+1,0)</f>
        <v>176643.17308918815</v>
      </c>
      <c r="F30" s="47">
        <f t="shared" ca="1" si="0"/>
        <v>17260.827395054541</v>
      </c>
      <c r="H30" s="47">
        <f ca="1">OFFSET(Calc1!$K$14,$B30-age+1,0)</f>
        <v>720587.32647786289</v>
      </c>
      <c r="I30" s="47">
        <f ca="1">OFFSET(Calc2!$K$14,$B30-age+1,0)</f>
        <v>0</v>
      </c>
    </row>
    <row r="31" spans="2:9" x14ac:dyDescent="0.3">
      <c r="B31" s="48">
        <f t="shared" si="1"/>
        <v>91</v>
      </c>
      <c r="C31" s="47">
        <f ca="1">OFFSET(Calc1!$W$14,$B31-age+1,0)</f>
        <v>80754.899582145605</v>
      </c>
      <c r="D31" s="47">
        <f ca="1">OFFSET(Calc1!$X$14,$B31-age+1,0)-OFFSET(Calc1!$H$14,$B31-age+1,0)</f>
        <v>81815.093025870694</v>
      </c>
      <c r="E31" s="47">
        <f ca="1">OFFSET(Calc1!$N$14,$B31-age+1,0)</f>
        <v>180176.03655097191</v>
      </c>
      <c r="F31" s="47">
        <f t="shared" ca="1" si="0"/>
        <v>17606.043942955614</v>
      </c>
      <c r="H31" s="47">
        <f ca="1">OFFSET(Calc1!$K$14,$B31-age+1,0)</f>
        <v>670710.84512459172</v>
      </c>
      <c r="I31" s="47">
        <f ca="1">OFFSET(Calc2!$K$14,$B31-age+1,0)</f>
        <v>0</v>
      </c>
    </row>
    <row r="32" spans="2:9" x14ac:dyDescent="0.3">
      <c r="B32" s="48">
        <f t="shared" si="1"/>
        <v>92</v>
      </c>
      <c r="C32" s="47">
        <f ca="1">OFFSET(Calc1!$W$14,$B32-age+1,0)</f>
        <v>82369.997573788511</v>
      </c>
      <c r="D32" s="47">
        <f ca="1">OFFSET(Calc1!$X$14,$B32-age+1,0)-OFFSET(Calc1!$H$14,$B32-age+1,0)</f>
        <v>83451.39488638808</v>
      </c>
      <c r="E32" s="47">
        <f ca="1">OFFSET(Calc1!$N$14,$B32-age+1,0)</f>
        <v>183779.55728199132</v>
      </c>
      <c r="F32" s="47">
        <f t="shared" ca="1" si="0"/>
        <v>17958.164821814731</v>
      </c>
      <c r="H32" s="47">
        <f ca="1">OFFSET(Calc1!$K$14,$B32-age+1,0)</f>
        <v>616622.42275011376</v>
      </c>
      <c r="I32" s="47">
        <f ca="1">OFFSET(Calc2!$K$14,$B32-age+1,0)</f>
        <v>0</v>
      </c>
    </row>
    <row r="33" spans="2:9" x14ac:dyDescent="0.3">
      <c r="B33" s="48">
        <f t="shared" si="1"/>
        <v>93</v>
      </c>
      <c r="C33" s="47">
        <f ca="1">OFFSET(Calc1!$W$14,$B33-age+1,0)</f>
        <v>84017.397525264285</v>
      </c>
      <c r="D33" s="47">
        <f ca="1">OFFSET(Calc1!$X$14,$B33-age+1,0)-OFFSET(Calc1!$H$14,$B33-age+1,0)</f>
        <v>85120.422784115814</v>
      </c>
      <c r="E33" s="47">
        <f ca="1">OFFSET(Calc1!$N$14,$B33-age+1,0)</f>
        <v>187455.14842763115</v>
      </c>
      <c r="F33" s="47">
        <f t="shared" ca="1" si="0"/>
        <v>18317.328118251055</v>
      </c>
      <c r="H33" s="47">
        <f ca="1">OFFSET(Calc1!$K$14,$B33-age+1,0)</f>
        <v>558077.09996429784</v>
      </c>
      <c r="I33" s="47">
        <f ca="1">OFFSET(Calc2!$K$14,$B33-age+1,0)</f>
        <v>0</v>
      </c>
    </row>
    <row r="34" spans="2:9" x14ac:dyDescent="0.3">
      <c r="B34" s="48">
        <f t="shared" si="1"/>
        <v>94</v>
      </c>
      <c r="C34" s="47">
        <f ca="1">OFFSET(Calc1!$W$14,$B34-age+1,0)</f>
        <v>85697.745475769581</v>
      </c>
      <c r="D34" s="47">
        <f ca="1">OFFSET(Calc1!$X$14,$B34-age+1,0)-OFFSET(Calc1!$H$14,$B34-age+1,0)</f>
        <v>86822.83123979815</v>
      </c>
      <c r="E34" s="47">
        <f ca="1">OFFSET(Calc1!$N$14,$B34-age+1,0)</f>
        <v>191204.2513961838</v>
      </c>
      <c r="F34" s="47">
        <f t="shared" ca="1" si="0"/>
        <v>18683.674680616066</v>
      </c>
      <c r="H34" s="47">
        <f ca="1">OFFSET(Calc1!$K$14,$B34-age+1,0)</f>
        <v>494816.98216072464</v>
      </c>
      <c r="I34" s="47">
        <f ca="1">OFFSET(Calc2!$K$14,$B34-age+1,0)</f>
        <v>0</v>
      </c>
    </row>
    <row r="35" spans="2:9" x14ac:dyDescent="0.3">
      <c r="B35" s="48">
        <f t="shared" si="1"/>
        <v>95</v>
      </c>
      <c r="C35" s="47">
        <f ca="1">OFFSET(Calc1!$W$14,$B35-age+1,0)</f>
        <v>87411.700385284959</v>
      </c>
      <c r="D35" s="47">
        <f ca="1">OFFSET(Calc1!$X$14,$B35-age+1,0)-OFFSET(Calc1!$H$14,$B35-age+1,0)</f>
        <v>88559.28786459408</v>
      </c>
      <c r="E35" s="47">
        <f ca="1">OFFSET(Calc1!$N$14,$B35-age+1,0)</f>
        <v>195028.33642410746</v>
      </c>
      <c r="F35" s="47">
        <f t="shared" ca="1" si="0"/>
        <v>19057.34817422842</v>
      </c>
      <c r="H35" s="47">
        <f ca="1">OFFSET(Calc1!$K$14,$B35-age+1,0)</f>
        <v>426570.57901093707</v>
      </c>
      <c r="I35" s="47">
        <f ca="1">OFFSET(Calc2!$K$14,$B35-age+1,0)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F15A-DBC4-45AF-AA45-FB3BFB1F6E82}">
  <dimension ref="B2:B37"/>
  <sheetViews>
    <sheetView showGridLines="0" topLeftCell="A13" workbookViewId="0">
      <selection activeCell="B31" sqref="B31"/>
    </sheetView>
  </sheetViews>
  <sheetFormatPr defaultColWidth="9.1796875" defaultRowHeight="14.5" x14ac:dyDescent="0.35"/>
  <cols>
    <col min="1" max="1" width="5.1796875" style="1" customWidth="1"/>
    <col min="2" max="16384" width="9.1796875" style="1"/>
  </cols>
  <sheetData>
    <row r="2" spans="2:2" ht="21" x14ac:dyDescent="0.5">
      <c r="B2" s="2" t="s">
        <v>89</v>
      </c>
    </row>
    <row r="4" spans="2:2" x14ac:dyDescent="0.35">
      <c r="B4" s="11" t="s">
        <v>90</v>
      </c>
    </row>
    <row r="5" spans="2:2" x14ac:dyDescent="0.35">
      <c r="B5" s="1" t="s">
        <v>91</v>
      </c>
    </row>
    <row r="6" spans="2:2" x14ac:dyDescent="0.35">
      <c r="B6" s="1" t="s">
        <v>93</v>
      </c>
    </row>
    <row r="7" spans="2:2" x14ac:dyDescent="0.35">
      <c r="B7" s="1" t="s">
        <v>106</v>
      </c>
    </row>
    <row r="8" spans="2:2" x14ac:dyDescent="0.35">
      <c r="B8" s="1" t="s">
        <v>106</v>
      </c>
    </row>
    <row r="10" spans="2:2" x14ac:dyDescent="0.35">
      <c r="B10" s="11" t="s">
        <v>92</v>
      </c>
    </row>
    <row r="11" spans="2:2" x14ac:dyDescent="0.35">
      <c r="B11" s="1" t="s">
        <v>105</v>
      </c>
    </row>
    <row r="12" spans="2:2" x14ac:dyDescent="0.35">
      <c r="B12" s="1" t="str">
        <f>"To avoid running out of money, you can spend "&amp;TEXT(funded,"$#,##0")&amp;" per year in retirement, "&amp;TEXT(funded_ratio,"0%")&amp;" of your target retirement budget."</f>
        <v>To avoid running out of money, you can spend $70,860 per year in retirement, 89% of your target retirement budget.</v>
      </c>
    </row>
    <row r="13" spans="2:2" x14ac:dyDescent="0.35">
      <c r="B13" s="1" t="s">
        <v>107</v>
      </c>
    </row>
    <row r="17" spans="2:2" x14ac:dyDescent="0.35">
      <c r="B17" s="11" t="s">
        <v>113</v>
      </c>
    </row>
    <row r="18" spans="2:2" x14ac:dyDescent="0.35">
      <c r="B18" s="1" t="s">
        <v>115</v>
      </c>
    </row>
    <row r="19" spans="2:2" x14ac:dyDescent="0.35">
      <c r="B19" s="1" t="str">
        <f>TEXT(funded_ratio_guar,"0%")&amp;" of your target retirement spending will be fulfilled by guaranteed income that doesn't depend on the market or how long you live."</f>
        <v>35% of your target retirement spending will be fulfilled by guaranteed income that doesn't depend on the market or how long you live.</v>
      </c>
    </row>
    <row r="20" spans="2:2" x14ac:dyDescent="0.35">
      <c r="B20" s="1" t="s">
        <v>106</v>
      </c>
    </row>
    <row r="23" spans="2:2" x14ac:dyDescent="0.35">
      <c r="B23" s="11" t="s">
        <v>114</v>
      </c>
    </row>
    <row r="24" spans="2:2" x14ac:dyDescent="0.35">
      <c r="B24" s="1" t="s">
        <v>116</v>
      </c>
    </row>
    <row r="25" spans="2:2" x14ac:dyDescent="0.35">
      <c r="B25" s="1" t="str">
        <f>"Only "&amp;TEXT(funded_ratio_guar,"0%")&amp;" of your target retirement spending will be fulfilled by guaranteed income. We recommend 35%."</f>
        <v>Only 35% of your target retirement spending will be fulfilled by guaranteed income. We recommend 35%.</v>
      </c>
    </row>
    <row r="26" spans="2:2" x14ac:dyDescent="0.35">
      <c r="B26" s="1" t="s">
        <v>117</v>
      </c>
    </row>
    <row r="30" spans="2:2" x14ac:dyDescent="0.35">
      <c r="B30" s="11" t="s">
        <v>90</v>
      </c>
    </row>
    <row r="31" spans="2:2" x14ac:dyDescent="0.35">
      <c r="B31" s="1" t="str">
        <f ca="1">"At age "&amp;life_exp&amp;" you'll have "&amp;TEXT(OFFSET(Calc1!$K$14,life_exp-age+1,0),"$#,##0.0,K")&amp;" of retirement assets left over."</f>
        <v>At age 100 you'll have $0.0K of retirement assets left over.</v>
      </c>
    </row>
    <row r="32" spans="2:2" x14ac:dyDescent="0.35">
      <c r="B32" s="1" t="s">
        <v>106</v>
      </c>
    </row>
    <row r="35" spans="2:2" x14ac:dyDescent="0.35">
      <c r="B35" s="11" t="s">
        <v>92</v>
      </c>
    </row>
    <row r="36" spans="2:2" x14ac:dyDescent="0.35">
      <c r="B36" s="1" t="str">
        <f>"By limiting your spending per our recommendation, you'll run out of money exactly at age "&amp;life_exp&amp;"."</f>
        <v>By limiting your spending per our recommendation, you'll run out of money exactly at age 100.</v>
      </c>
    </row>
    <row r="37" spans="2:2" x14ac:dyDescent="0.35">
      <c r="B37" s="1" t="str">
        <f>"If you didn't limit your spending, you'd run out at age "&amp;Calc2!D11&amp;"."</f>
        <v>If you didn't limit your spending, you'd run out at age 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41</vt:i4>
      </vt:variant>
    </vt:vector>
  </HeadingPairs>
  <TitlesOfParts>
    <vt:vector size="47" baseType="lpstr">
      <vt:lpstr>Main</vt:lpstr>
      <vt:lpstr>Calc1</vt:lpstr>
      <vt:lpstr>Calc2</vt:lpstr>
      <vt:lpstr>Documentation</vt:lpstr>
      <vt:lpstr>ChartData</vt:lpstr>
      <vt:lpstr>Messages</vt:lpstr>
      <vt:lpstr>age</vt:lpstr>
      <vt:lpstr>assets</vt:lpstr>
      <vt:lpstr>assets_death</vt:lpstr>
      <vt:lpstr>budget</vt:lpstr>
      <vt:lpstr>funded</vt:lpstr>
      <vt:lpstr>funded_guar</vt:lpstr>
      <vt:lpstr>funded_non</vt:lpstr>
      <vt:lpstr>funded_ratio</vt:lpstr>
      <vt:lpstr>funded_ratio_guar</vt:lpstr>
      <vt:lpstr>funded_ratio_non</vt:lpstr>
      <vt:lpstr>gender</vt:lpstr>
      <vt:lpstr>inflation</vt:lpstr>
      <vt:lpstr>is1_age</vt:lpstr>
      <vt:lpstr>is1_benefit</vt:lpstr>
      <vt:lpstr>is1_guar</vt:lpstr>
      <vt:lpstr>is1_inflation</vt:lpstr>
      <vt:lpstr>is1_name</vt:lpstr>
      <vt:lpstr>is2_age</vt:lpstr>
      <vt:lpstr>is2_benefit</vt:lpstr>
      <vt:lpstr>is2_guar</vt:lpstr>
      <vt:lpstr>is2_inflation</vt:lpstr>
      <vt:lpstr>is2_name</vt:lpstr>
      <vt:lpstr>is3_age</vt:lpstr>
      <vt:lpstr>is3_benefit</vt:lpstr>
      <vt:lpstr>is3_guar</vt:lpstr>
      <vt:lpstr>is3_inflation</vt:lpstr>
      <vt:lpstr>is3_name</vt:lpstr>
      <vt:lpstr>is4_age</vt:lpstr>
      <vt:lpstr>is4_benefit</vt:lpstr>
      <vt:lpstr>is4_guar</vt:lpstr>
      <vt:lpstr>is4_inflation</vt:lpstr>
      <vt:lpstr>is4_name</vt:lpstr>
      <vt:lpstr>life_exp</vt:lpstr>
      <vt:lpstr>Documentation!Print_Area</vt:lpstr>
      <vt:lpstr>Main!Print_Area</vt:lpstr>
      <vt:lpstr>retirement_age</vt:lpstr>
      <vt:lpstr>return</vt:lpstr>
      <vt:lpstr>run_out_age</vt:lpstr>
      <vt:lpstr>savings</vt:lpstr>
      <vt:lpstr>ss_age</vt:lpstr>
      <vt:lpstr>ss_benefit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Minches</dc:creator>
  <cp:lastModifiedBy>Lauren Minches</cp:lastModifiedBy>
  <dcterms:created xsi:type="dcterms:W3CDTF">2018-06-26T13:58:48Z</dcterms:created>
  <dcterms:modified xsi:type="dcterms:W3CDTF">2018-07-11T21:20:58Z</dcterms:modified>
</cp:coreProperties>
</file>